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bookViews>
    <workbookView xWindow="0" yWindow="0" windowWidth="18480" windowHeight="10545" tabRatio="656"/>
  </bookViews>
  <sheets>
    <sheet name="Example" sheetId="16" r:id="rId1"/>
    <sheet name="SimpRand" sheetId="1" r:id="rId2"/>
    <sheet name="strata" sheetId="2" r:id="rId3"/>
    <sheet name="SqrRtTrnsf" sheetId="12" r:id="rId4"/>
    <sheet name="ArcsinTransf" sheetId="13" r:id="rId5"/>
    <sheet name="LN Transf" sheetId="14" r:id="rId6"/>
    <sheet name="Graphs" sheetId="15" r:id="rId7"/>
  </sheets>
  <definedNames>
    <definedName name="area">#REF!</definedName>
    <definedName name="AverageCOC">#REF!</definedName>
    <definedName name="CV">#REF!</definedName>
    <definedName name="lenght">#REF!</definedName>
    <definedName name="lenghth_per_side">#REF!</definedName>
    <definedName name="margin_of_error">#REF!</definedName>
    <definedName name="number_of_samples">#REF!</definedName>
    <definedName name="ppm">#REF!</definedName>
    <definedName name="_xlnm.Print_Area" localSheetId="4">ArcsinTransf!$A$1:$J$116</definedName>
    <definedName name="_xlnm.Print_Area" localSheetId="1">SimpRand!$A$1:$J$113</definedName>
    <definedName name="_xlnm.Print_Area" localSheetId="3">SqrRtTrnsf!$A$1:$J$116</definedName>
    <definedName name="_xlnm.Print_Area" localSheetId="2">strata!$A$1:$L$136</definedName>
    <definedName name="_xlnm.Print_Titles" localSheetId="4">ArcsinTransf!$1:$9</definedName>
    <definedName name="_xlnm.Print_Titles" localSheetId="1">SimpRand!$1:$8</definedName>
    <definedName name="_xlnm.Print_Titles" localSheetId="3">SqrRtTrnsf!$1:$8</definedName>
    <definedName name="_xlnm.Print_Titles" localSheetId="2">strata!$1:$13</definedName>
    <definedName name="Side_One">#REF!</definedName>
    <definedName name="Side_Two">#REF!</definedName>
    <definedName name="Std.dev">#REF!</definedName>
    <definedName name="t_alpha">#REF!</definedName>
  </definedNames>
  <calcPr calcId="152511"/>
</workbook>
</file>

<file path=xl/calcChain.xml><?xml version="1.0" encoding="utf-8"?>
<calcChain xmlns="http://schemas.openxmlformats.org/spreadsheetml/2006/main">
  <c r="C83" i="16" l="1"/>
  <c r="C82" i="16"/>
  <c r="H48" i="16"/>
  <c r="I48" i="16" s="1"/>
  <c r="F57" i="16" s="1"/>
  <c r="F61" i="16" s="1"/>
  <c r="G48" i="16"/>
  <c r="F48" i="16"/>
  <c r="H45" i="16"/>
  <c r="F45" i="16"/>
  <c r="D45" i="16"/>
  <c r="C45" i="16"/>
  <c r="B45" i="16"/>
  <c r="G14" i="16"/>
  <c r="F14" i="16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B50" i="14"/>
  <c r="C50" i="14"/>
  <c r="D50" i="14"/>
  <c r="F50" i="14"/>
  <c r="H50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15" i="12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B48" i="13"/>
  <c r="C48" i="13"/>
  <c r="D48" i="13"/>
  <c r="F48" i="13"/>
  <c r="H48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F14" i="1"/>
  <c r="G14" i="1"/>
  <c r="H14" i="1" s="1"/>
  <c r="B45" i="1"/>
  <c r="C45" i="1"/>
  <c r="D45" i="1"/>
  <c r="F45" i="1"/>
  <c r="H45" i="1"/>
  <c r="F48" i="1"/>
  <c r="G48" i="1"/>
  <c r="H48" i="1"/>
  <c r="I48" i="1" s="1"/>
  <c r="C82" i="1"/>
  <c r="C83" i="1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B48" i="12"/>
  <c r="C48" i="12"/>
  <c r="D48" i="12"/>
  <c r="F48" i="12"/>
  <c r="H48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I23" i="2"/>
  <c r="J23" i="2"/>
  <c r="K69" i="2"/>
  <c r="I75" i="2"/>
  <c r="I84" i="2" s="1"/>
  <c r="J75" i="2"/>
  <c r="K75" i="2" s="1"/>
  <c r="I77" i="2" s="1"/>
  <c r="I81" i="2"/>
  <c r="I82" i="2" s="1"/>
  <c r="D108" i="2"/>
  <c r="D109" i="2"/>
  <c r="F52" i="1"/>
  <c r="F53" i="1" s="1"/>
  <c r="H57" i="16" l="1"/>
  <c r="F55" i="16"/>
  <c r="H14" i="16"/>
  <c r="K23" i="2"/>
  <c r="F52" i="16"/>
  <c r="C94" i="14"/>
  <c r="H63" i="1"/>
  <c r="F55" i="1"/>
  <c r="C86" i="12"/>
  <c r="F16" i="12"/>
  <c r="H52" i="12"/>
  <c r="I52" i="12" s="1"/>
  <c r="G54" i="14"/>
  <c r="C93" i="14"/>
  <c r="G16" i="13"/>
  <c r="I86" i="2"/>
  <c r="I93" i="2" s="1"/>
  <c r="K96" i="2" s="1"/>
  <c r="I88" i="2"/>
  <c r="F57" i="1"/>
  <c r="F61" i="1" s="1"/>
  <c r="H57" i="1"/>
  <c r="C87" i="12"/>
  <c r="G16" i="12"/>
  <c r="F52" i="13"/>
  <c r="F56" i="13" s="1"/>
  <c r="F57" i="13" s="1"/>
  <c r="F16" i="13"/>
  <c r="F54" i="14"/>
  <c r="G18" i="14"/>
  <c r="C87" i="13"/>
  <c r="H54" i="14"/>
  <c r="I54" i="14" s="1"/>
  <c r="F18" i="14"/>
  <c r="C86" i="13"/>
  <c r="G52" i="12"/>
  <c r="F52" i="12"/>
  <c r="G52" i="13"/>
  <c r="H52" i="13"/>
  <c r="I52" i="13" s="1"/>
  <c r="F59" i="13" l="1"/>
  <c r="F53" i="16"/>
  <c r="H63" i="16"/>
  <c r="H16" i="13"/>
  <c r="H16" i="12"/>
  <c r="F61" i="14"/>
  <c r="F58" i="14"/>
  <c r="F59" i="14" s="1"/>
  <c r="F63" i="14" s="1"/>
  <c r="F67" i="14" s="1"/>
  <c r="H69" i="14" s="1"/>
  <c r="F61" i="13"/>
  <c r="F65" i="13" s="1"/>
  <c r="H67" i="13" s="1"/>
  <c r="H61" i="13"/>
  <c r="H18" i="14"/>
  <c r="F56" i="12"/>
  <c r="F57" i="12" s="1"/>
  <c r="F59" i="12"/>
  <c r="H63" i="14" l="1"/>
  <c r="F61" i="12"/>
  <c r="F65" i="12" s="1"/>
  <c r="H67" i="12" s="1"/>
  <c r="H61" i="12"/>
</calcChain>
</file>

<file path=xl/sharedStrings.xml><?xml version="1.0" encoding="utf-8"?>
<sst xmlns="http://schemas.openxmlformats.org/spreadsheetml/2006/main" count="1063" uniqueCount="80">
  <si>
    <t>SIMPLE RANDOM SAMPLING METHOD FOR HAZARDOUS WASTES</t>
  </si>
  <si>
    <t>STEP 1 - PRELIMINARY ESTIMATES</t>
  </si>
  <si>
    <t>SELECTED</t>
  </si>
  <si>
    <t>DEGREES OF</t>
  </si>
  <si>
    <t>TABULATED</t>
  </si>
  <si>
    <t xml:space="preserve">RT Value = </t>
  </si>
  <si>
    <t>(ppm)</t>
  </si>
  <si>
    <t>Chemical Concentration of:</t>
  </si>
  <si>
    <t>FREEDOM</t>
  </si>
  <si>
    <t>"T" VALUE</t>
  </si>
  <si>
    <t>INPUT</t>
  </si>
  <si>
    <t>OUTPUT</t>
  </si>
  <si>
    <t>sample 1</t>
  </si>
  <si>
    <t>Mean</t>
  </si>
  <si>
    <t>Variance</t>
  </si>
  <si>
    <t>N Samples</t>
  </si>
  <si>
    <t>sample 2</t>
  </si>
  <si>
    <t>sample 3</t>
  </si>
  <si>
    <t xml:space="preserve"> </t>
  </si>
  <si>
    <t>sample 4</t>
  </si>
  <si>
    <t>sample 5</t>
  </si>
  <si>
    <t>sample 6</t>
  </si>
  <si>
    <t>sample 7</t>
  </si>
  <si>
    <t>sample 8</t>
  </si>
  <si>
    <t>sample 9</t>
  </si>
  <si>
    <t>sample 10</t>
  </si>
  <si>
    <t>STEP 2 - REVISED ESTIMATES (repeat as needed)</t>
  </si>
  <si>
    <t>Std. Dev.</t>
  </si>
  <si>
    <t>Std. Error</t>
  </si>
  <si>
    <t>Based on the relationship between the Mean and</t>
  </si>
  <si>
    <t>Conf. Interval Upper Limit</t>
  </si>
  <si>
    <t>Conf. Interval Lower Limit</t>
  </si>
  <si>
    <t>sample 11</t>
  </si>
  <si>
    <t>sample 12</t>
  </si>
  <si>
    <t>sample 13</t>
  </si>
  <si>
    <t>Based on the relationship between the C.I. Upper Limit</t>
  </si>
  <si>
    <t>sample 14</t>
  </si>
  <si>
    <t>sample 15</t>
  </si>
  <si>
    <t>sample 16</t>
  </si>
  <si>
    <t>sample 17</t>
  </si>
  <si>
    <t>N SAMPLES: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</si>
  <si>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</si>
  <si>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</si>
  <si>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</si>
  <si>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</si>
  <si>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</si>
  <si>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</si>
  <si>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</si>
  <si>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</si>
  <si>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</si>
  <si>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</si>
  <si>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</si>
  <si>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</si>
  <si>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</si>
  <si>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STRATIFIED RANDOM SAMPLING METHOD</t>
  </si>
  <si>
    <t>STRATA 1</t>
  </si>
  <si>
    <t>STRATA 3</t>
  </si>
  <si>
    <t>Fraction of Population:</t>
  </si>
  <si>
    <t>STRATA 2</t>
  </si>
  <si>
    <t>STRATA 4</t>
  </si>
  <si>
    <t>STEP 2 - REVISED ESTIMATES</t>
  </si>
  <si>
    <t>Confidence Interval - Upper Limit</t>
  </si>
  <si>
    <t>Confidence Interval - Lower Limit</t>
  </si>
  <si>
    <t>Based on the relationship between the</t>
  </si>
  <si>
    <t>"T" TEST</t>
  </si>
  <si>
    <t>CALCU.</t>
  </si>
  <si>
    <t>Preliminary Estimate</t>
  </si>
  <si>
    <t>Prelim. Estimate</t>
  </si>
  <si>
    <t>Rev. Estimate</t>
  </si>
  <si>
    <t>Revised Estimate</t>
  </si>
  <si>
    <t>Confidence Interval - Upper Limit and the</t>
  </si>
  <si>
    <t>RT Value, the Chemical Concentration is:</t>
  </si>
  <si>
    <t>Standard Error</t>
  </si>
  <si>
    <t>and the RT Value, the Chemical Concentration is:</t>
  </si>
  <si>
    <t>Square Root Transformation</t>
  </si>
  <si>
    <t xml:space="preserve">Arcsin Transformation </t>
  </si>
  <si>
    <t xml:space="preserve">LN Transformation </t>
  </si>
  <si>
    <t>Lead</t>
  </si>
  <si>
    <t>D-3782</t>
  </si>
  <si>
    <t>DHEC-3782 (07/2017)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</si>
</sst>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0"/>
    <numFmt numFmtId="167" formatCode="0.000000"/>
    <numFmt numFmtId="168" formatCode="0.0000000"/>
  </numFmts>
  <fonts count="37" x14ac:knownFonts="1">
    <font>
      <sz val="10"/>
      <name val="Arial"/>
    </font>
    <font>
      <b/>
      <i/>
      <sz val="14"/>
      <color indexed="16"/>
      <name val="MS Sans Serif"/>
    </font>
    <font>
      <i/>
      <sz val="12"/>
      <name val="MS Sans Serif"/>
    </font>
    <font>
      <sz val="8"/>
      <name val="MS Sans Serif"/>
    </font>
    <font>
      <b/>
      <sz val="12"/>
      <color indexed="18"/>
      <name val="MS Sans Serif"/>
    </font>
    <font>
      <sz val="10"/>
      <name val="MS Sans Serif"/>
    </font>
    <font>
      <sz val="12"/>
      <name val="MS Sans Serif"/>
    </font>
    <font>
      <sz val="12"/>
      <color indexed="16"/>
      <name val="MS Sans Serif"/>
    </font>
    <font>
      <b/>
      <sz val="12"/>
      <color indexed="16"/>
      <name val="MS Sans Serif"/>
    </font>
    <font>
      <b/>
      <sz val="12"/>
      <name val="MS Sans Serif"/>
    </font>
    <font>
      <sz val="12"/>
      <color indexed="18"/>
      <name val="MS Sans Serif"/>
    </font>
    <font>
      <b/>
      <sz val="13.5"/>
      <color indexed="18"/>
      <name val="MS Sans Serif"/>
      <family val="2"/>
    </font>
    <font>
      <i/>
      <sz val="12"/>
      <color indexed="10"/>
      <name val="MS Sans Serif"/>
      <family val="2"/>
    </font>
    <font>
      <b/>
      <i/>
      <sz val="12"/>
      <color indexed="16"/>
      <name val="MS Sans Serif"/>
      <family val="2"/>
    </font>
    <font>
      <b/>
      <sz val="12"/>
      <color indexed="10"/>
      <name val="MS Sans Serif"/>
      <family val="2"/>
    </font>
    <font>
      <sz val="12"/>
      <color indexed="10"/>
      <name val="MS Sans Serif"/>
      <family val="2"/>
    </font>
    <font>
      <sz val="12"/>
      <name val="MS Sans Serif"/>
      <family val="2"/>
    </font>
    <font>
      <sz val="12"/>
      <color indexed="18"/>
      <name val="MS Sans Serif"/>
      <family val="2"/>
    </font>
    <font>
      <b/>
      <sz val="12"/>
      <color indexed="18"/>
      <name val="MS Sans Serif"/>
      <family val="2"/>
    </font>
    <font>
      <b/>
      <sz val="12"/>
      <color indexed="16"/>
      <name val="MS Sans Serif"/>
      <family val="2"/>
    </font>
    <font>
      <sz val="12"/>
      <color indexed="16"/>
      <name val="MS Sans Serif"/>
      <family val="2"/>
    </font>
    <font>
      <b/>
      <sz val="12"/>
      <name val="MS Sans Serif"/>
      <family val="2"/>
    </font>
    <font>
      <sz val="12"/>
      <color indexed="17"/>
      <name val="MS Sans Serif"/>
      <family val="2"/>
    </font>
    <font>
      <sz val="12"/>
      <color indexed="9"/>
      <name val="MS Sans Serif"/>
      <family val="2"/>
    </font>
    <font>
      <sz val="8.5"/>
      <name val="MS Sans Serif"/>
      <family val="2"/>
    </font>
    <font>
      <b/>
      <i/>
      <sz val="8.5"/>
      <color indexed="16"/>
      <name val="MS Sans Serif"/>
      <family val="2"/>
    </font>
    <font>
      <i/>
      <sz val="8.5"/>
      <name val="MS Sans Serif"/>
      <family val="2"/>
    </font>
    <font>
      <i/>
      <sz val="8.5"/>
      <color indexed="10"/>
      <name val="MS Sans Serif"/>
      <family val="2"/>
    </font>
    <font>
      <b/>
      <sz val="8.5"/>
      <color indexed="18"/>
      <name val="MS Sans Serif"/>
      <family val="2"/>
    </font>
    <font>
      <sz val="8.5"/>
      <color indexed="16"/>
      <name val="MS Sans Serif"/>
      <family val="2"/>
    </font>
    <font>
      <b/>
      <sz val="8.5"/>
      <color indexed="16"/>
      <name val="MS Sans Serif"/>
      <family val="2"/>
    </font>
    <font>
      <b/>
      <sz val="8.5"/>
      <name val="MS Sans Serif"/>
      <family val="2"/>
    </font>
    <font>
      <sz val="8.5"/>
      <color indexed="18"/>
      <name val="MS Sans Serif"/>
      <family val="2"/>
    </font>
    <font>
      <sz val="8.5"/>
      <color indexed="10"/>
      <name val="MS Sans Serif"/>
      <family val="2"/>
    </font>
    <font>
      <b/>
      <sz val="8.5"/>
      <color indexed="10"/>
      <name val="MS Sans Serif"/>
      <family val="2"/>
    </font>
    <font>
      <sz val="24"/>
      <name val="MS Sans Serif"/>
      <family val="2"/>
    </font>
    <font>
      <b/>
      <sz val="24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2" borderId="2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Protection="1">
      <protection hidden="1"/>
    </xf>
    <xf numFmtId="0" fontId="6" fillId="2" borderId="0" xfId="0" applyFont="1" applyFill="1" applyBorder="1" applyAlignment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Continuous"/>
      <protection hidden="1"/>
    </xf>
    <xf numFmtId="0" fontId="6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Continuous"/>
      <protection hidden="1"/>
    </xf>
    <xf numFmtId="0" fontId="9" fillId="0" borderId="6" xfId="0" applyFont="1" applyBorder="1" applyAlignment="1" applyProtection="1">
      <alignment horizontal="centerContinuous"/>
      <protection hidden="1"/>
    </xf>
    <xf numFmtId="0" fontId="6" fillId="0" borderId="7" xfId="0" applyFont="1" applyBorder="1" applyAlignment="1" applyProtection="1">
      <alignment horizontal="centerContinuous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left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left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left"/>
      <protection hidden="1"/>
    </xf>
    <xf numFmtId="0" fontId="7" fillId="2" borderId="0" xfId="0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6" fillId="0" borderId="6" xfId="0" applyFont="1" applyBorder="1" applyAlignment="1" applyProtection="1">
      <alignment horizontal="centerContinuous"/>
      <protection hidden="1"/>
    </xf>
    <xf numFmtId="2" fontId="6" fillId="2" borderId="0" xfId="0" applyNumberFormat="1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centerContinuous"/>
      <protection hidden="1"/>
    </xf>
    <xf numFmtId="0" fontId="6" fillId="4" borderId="15" xfId="0" applyFont="1" applyFill="1" applyBorder="1" applyAlignment="1" applyProtection="1">
      <alignment horizontal="centerContinuous"/>
      <protection hidden="1"/>
    </xf>
    <xf numFmtId="0" fontId="6" fillId="4" borderId="9" xfId="0" applyFont="1" applyFill="1" applyBorder="1" applyAlignment="1" applyProtection="1">
      <alignment horizontal="centerContinuous"/>
      <protection hidden="1"/>
    </xf>
    <xf numFmtId="0" fontId="6" fillId="4" borderId="2" xfId="0" applyFont="1" applyFill="1" applyBorder="1" applyAlignment="1" applyProtection="1">
      <alignment horizontal="centerContinuous"/>
      <protection hidden="1"/>
    </xf>
    <xf numFmtId="0" fontId="6" fillId="4" borderId="0" xfId="0" applyFont="1" applyFill="1" applyBorder="1" applyAlignment="1" applyProtection="1">
      <alignment horizontal="centerContinuous"/>
      <protection hidden="1"/>
    </xf>
    <xf numFmtId="0" fontId="6" fillId="4" borderId="12" xfId="0" applyFont="1" applyFill="1" applyBorder="1" applyAlignment="1" applyProtection="1">
      <alignment horizontal="centerContinuous"/>
      <protection hidden="1"/>
    </xf>
    <xf numFmtId="0" fontId="10" fillId="4" borderId="13" xfId="0" applyFont="1" applyFill="1" applyBorder="1" applyAlignment="1" applyProtection="1">
      <alignment horizontal="centerContinuous"/>
      <protection hidden="1"/>
    </xf>
    <xf numFmtId="0" fontId="6" fillId="4" borderId="16" xfId="0" applyFont="1" applyFill="1" applyBorder="1" applyAlignment="1" applyProtection="1">
      <alignment horizontal="centerContinuous"/>
      <protection hidden="1"/>
    </xf>
    <xf numFmtId="0" fontId="6" fillId="4" borderId="14" xfId="0" applyFont="1" applyFill="1" applyBorder="1" applyAlignment="1" applyProtection="1">
      <alignment horizontal="centerContinuous"/>
      <protection hidden="1"/>
    </xf>
    <xf numFmtId="0" fontId="7" fillId="0" borderId="5" xfId="0" applyFont="1" applyBorder="1" applyAlignment="1" applyProtection="1">
      <alignment horizontal="centerContinuous"/>
      <protection hidden="1"/>
    </xf>
    <xf numFmtId="0" fontId="10" fillId="0" borderId="17" xfId="0" applyFont="1" applyBorder="1" applyAlignment="1" applyProtection="1">
      <alignment horizontal="centerContinuous"/>
      <protection hidden="1"/>
    </xf>
    <xf numFmtId="0" fontId="10" fillId="0" borderId="9" xfId="0" applyFont="1" applyBorder="1" applyAlignment="1" applyProtection="1">
      <alignment horizontal="centerContinuous"/>
      <protection hidden="1"/>
    </xf>
    <xf numFmtId="0" fontId="10" fillId="0" borderId="15" xfId="0" applyFont="1" applyBorder="1" applyAlignment="1" applyProtection="1">
      <alignment horizontal="centerContinuous"/>
      <protection hidden="1"/>
    </xf>
    <xf numFmtId="0" fontId="6" fillId="0" borderId="18" xfId="0" applyFont="1" applyBorder="1" applyAlignment="1" applyProtection="1">
      <alignment horizontal="centerContinuous"/>
      <protection hidden="1"/>
    </xf>
    <xf numFmtId="0" fontId="6" fillId="2" borderId="0" xfId="0" applyFont="1" applyFill="1" applyBorder="1" applyAlignment="1" applyProtection="1">
      <alignment horizontal="centerContinuous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Protection="1">
      <protection locked="0"/>
    </xf>
    <xf numFmtId="0" fontId="6" fillId="0" borderId="20" xfId="0" applyFont="1" applyBorder="1" applyAlignment="1" applyProtection="1">
      <alignment horizontal="centerContinuous"/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3" fillId="2" borderId="0" xfId="0" applyFont="1" applyFill="1" applyProtection="1">
      <protection hidden="1"/>
    </xf>
    <xf numFmtId="0" fontId="6" fillId="5" borderId="0" xfId="0" applyFont="1" applyFill="1" applyProtection="1"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2" fontId="6" fillId="5" borderId="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hidden="1"/>
    </xf>
    <xf numFmtId="0" fontId="10" fillId="0" borderId="12" xfId="0" applyFont="1" applyFill="1" applyBorder="1" applyAlignment="1" applyProtection="1">
      <alignment horizontal="left"/>
      <protection hidden="1"/>
    </xf>
    <xf numFmtId="0" fontId="10" fillId="0" borderId="13" xfId="0" applyFont="1" applyFill="1" applyBorder="1" applyAlignment="1" applyProtection="1">
      <alignment horizontal="center"/>
      <protection hidden="1"/>
    </xf>
    <xf numFmtId="0" fontId="10" fillId="0" borderId="14" xfId="0" applyFont="1" applyFill="1" applyBorder="1" applyAlignment="1" applyProtection="1">
      <alignment horizontal="left"/>
      <protection hidden="1"/>
    </xf>
    <xf numFmtId="0" fontId="2" fillId="2" borderId="21" xfId="0" applyFont="1" applyFill="1" applyBorder="1" applyAlignment="1" applyProtection="1">
      <alignment horizontal="centerContinuous"/>
      <protection hidden="1"/>
    </xf>
    <xf numFmtId="0" fontId="6" fillId="0" borderId="2" xfId="0" applyFont="1" applyBorder="1" applyProtection="1">
      <protection hidden="1"/>
    </xf>
    <xf numFmtId="0" fontId="6" fillId="5" borderId="0" xfId="0" applyFont="1" applyFill="1" applyBorder="1" applyProtection="1">
      <protection hidden="1"/>
    </xf>
    <xf numFmtId="0" fontId="2" fillId="2" borderId="22" xfId="0" applyFont="1" applyFill="1" applyBorder="1" applyAlignment="1" applyProtection="1">
      <alignment horizontal="centerContinuous"/>
      <protection hidden="1"/>
    </xf>
    <xf numFmtId="0" fontId="6" fillId="2" borderId="23" xfId="0" applyFont="1" applyFill="1" applyBorder="1" applyProtection="1">
      <protection hidden="1"/>
    </xf>
    <xf numFmtId="0" fontId="6" fillId="2" borderId="24" xfId="0" applyFont="1" applyFill="1" applyBorder="1" applyProtection="1">
      <protection hidden="1"/>
    </xf>
    <xf numFmtId="0" fontId="6" fillId="2" borderId="24" xfId="0" applyFont="1" applyFill="1" applyBorder="1" applyAlignment="1" applyProtection="1">
      <protection hidden="1"/>
    </xf>
    <xf numFmtId="0" fontId="6" fillId="2" borderId="25" xfId="0" applyFont="1" applyFill="1" applyBorder="1" applyProtection="1">
      <protection hidden="1"/>
    </xf>
    <xf numFmtId="0" fontId="6" fillId="2" borderId="26" xfId="0" applyFont="1" applyFill="1" applyBorder="1" applyProtection="1">
      <protection hidden="1"/>
    </xf>
    <xf numFmtId="0" fontId="6" fillId="2" borderId="27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0" fontId="5" fillId="5" borderId="16" xfId="0" applyFont="1" applyFill="1" applyBorder="1" applyProtection="1">
      <protection hidden="1"/>
    </xf>
    <xf numFmtId="0" fontId="5" fillId="5" borderId="16" xfId="0" applyFont="1" applyFill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Continuous"/>
      <protection hidden="1"/>
    </xf>
    <xf numFmtId="0" fontId="6" fillId="0" borderId="29" xfId="0" applyFont="1" applyBorder="1" applyAlignment="1" applyProtection="1">
      <alignment horizontal="centerContinuous"/>
      <protection hidden="1"/>
    </xf>
    <xf numFmtId="0" fontId="6" fillId="0" borderId="30" xfId="0" applyFont="1" applyBorder="1" applyAlignment="1" applyProtection="1">
      <alignment horizontal="centerContinuous"/>
      <protection hidden="1"/>
    </xf>
    <xf numFmtId="0" fontId="10" fillId="0" borderId="26" xfId="0" applyFont="1" applyFill="1" applyBorder="1" applyAlignment="1" applyProtection="1">
      <alignment horizontal="center"/>
      <protection hidden="1"/>
    </xf>
    <xf numFmtId="2" fontId="6" fillId="5" borderId="26" xfId="0" applyNumberFormat="1" applyFont="1" applyFill="1" applyBorder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horizontal="left"/>
      <protection hidden="1"/>
    </xf>
    <xf numFmtId="0" fontId="10" fillId="0" borderId="31" xfId="0" applyFont="1" applyBorder="1" applyAlignment="1" applyProtection="1">
      <alignment horizontal="centerContinuous"/>
      <protection hidden="1"/>
    </xf>
    <xf numFmtId="0" fontId="6" fillId="0" borderId="32" xfId="0" applyFont="1" applyBorder="1" applyAlignment="1" applyProtection="1">
      <alignment horizontal="centerContinuous"/>
      <protection hidden="1"/>
    </xf>
    <xf numFmtId="0" fontId="4" fillId="0" borderId="33" xfId="0" applyFont="1" applyBorder="1" applyAlignment="1" applyProtection="1">
      <alignment horizontal="centerContinuous"/>
      <protection hidden="1"/>
    </xf>
    <xf numFmtId="0" fontId="6" fillId="0" borderId="34" xfId="0" applyFont="1" applyBorder="1" applyAlignment="1" applyProtection="1">
      <alignment horizontal="centerContinuous"/>
      <protection hidden="1"/>
    </xf>
    <xf numFmtId="0" fontId="6" fillId="0" borderId="34" xfId="0" applyFont="1" applyBorder="1" applyAlignment="1" applyProtection="1">
      <alignment horizontal="centerContinuous"/>
      <protection locked="0"/>
    </xf>
    <xf numFmtId="0" fontId="6" fillId="2" borderId="35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0" xfId="0" applyFont="1" applyFill="1" applyBorder="1" applyAlignment="1" applyProtection="1">
      <alignment horizontal="left"/>
      <protection hidden="1"/>
    </xf>
    <xf numFmtId="0" fontId="6" fillId="0" borderId="33" xfId="0" applyFont="1" applyBorder="1" applyProtection="1">
      <protection hidden="1"/>
    </xf>
    <xf numFmtId="0" fontId="6" fillId="5" borderId="35" xfId="0" applyFont="1" applyFill="1" applyBorder="1" applyProtection="1">
      <protection hidden="1"/>
    </xf>
    <xf numFmtId="0" fontId="6" fillId="5" borderId="23" xfId="0" applyFont="1" applyFill="1" applyBorder="1" applyProtection="1">
      <protection hidden="1"/>
    </xf>
    <xf numFmtId="0" fontId="6" fillId="5" borderId="24" xfId="0" applyFont="1" applyFill="1" applyBorder="1" applyProtection="1">
      <protection hidden="1"/>
    </xf>
    <xf numFmtId="0" fontId="6" fillId="5" borderId="25" xfId="0" applyFont="1" applyFill="1" applyBorder="1" applyProtection="1">
      <protection hidden="1"/>
    </xf>
    <xf numFmtId="0" fontId="6" fillId="2" borderId="36" xfId="0" applyFont="1" applyFill="1" applyBorder="1" applyProtection="1">
      <protection hidden="1"/>
    </xf>
    <xf numFmtId="0" fontId="12" fillId="2" borderId="21" xfId="0" applyFont="1" applyFill="1" applyBorder="1" applyAlignment="1" applyProtection="1">
      <alignment horizontal="centerContinuous"/>
      <protection hidden="1"/>
    </xf>
    <xf numFmtId="0" fontId="13" fillId="2" borderId="37" xfId="0" applyFont="1" applyFill="1" applyBorder="1" applyAlignment="1" applyProtection="1">
      <alignment horizontal="centerContinuous"/>
      <protection hidden="1"/>
    </xf>
    <xf numFmtId="0" fontId="14" fillId="4" borderId="2" xfId="0" applyFont="1" applyFill="1" applyBorder="1" applyAlignment="1" applyProtection="1">
      <alignment horizontal="centerContinuous"/>
      <protection hidden="1"/>
    </xf>
    <xf numFmtId="0" fontId="14" fillId="4" borderId="13" xfId="0" applyFont="1" applyFill="1" applyBorder="1" applyAlignment="1" applyProtection="1">
      <alignment horizontal="centerContinuous"/>
      <protection hidden="1"/>
    </xf>
    <xf numFmtId="0" fontId="0" fillId="0" borderId="0" xfId="0" applyBorder="1" applyProtection="1"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1" fillId="0" borderId="37" xfId="0" applyFont="1" applyBorder="1" applyAlignment="1" applyProtection="1">
      <alignment horizontal="centerContinuous"/>
      <protection hidden="1"/>
    </xf>
    <xf numFmtId="0" fontId="2" fillId="0" borderId="21" xfId="0" applyFont="1" applyBorder="1" applyAlignment="1" applyProtection="1">
      <alignment horizontal="centerContinuous"/>
      <protection hidden="1"/>
    </xf>
    <xf numFmtId="0" fontId="2" fillId="0" borderId="22" xfId="0" applyFont="1" applyBorder="1" applyAlignment="1" applyProtection="1">
      <alignment horizontal="centerContinuous"/>
      <protection hidden="1"/>
    </xf>
    <xf numFmtId="0" fontId="18" fillId="0" borderId="28" xfId="0" applyFont="1" applyBorder="1" applyAlignment="1" applyProtection="1">
      <alignment horizontal="centerContinuous"/>
      <protection hidden="1"/>
    </xf>
    <xf numFmtId="0" fontId="18" fillId="2" borderId="33" xfId="0" applyFont="1" applyFill="1" applyBorder="1" applyAlignment="1" applyProtection="1">
      <alignment horizontal="centerContinuous"/>
      <protection hidden="1"/>
    </xf>
    <xf numFmtId="0" fontId="16" fillId="0" borderId="29" xfId="0" applyFont="1" applyBorder="1" applyAlignment="1" applyProtection="1">
      <alignment horizontal="centerContinuous"/>
      <protection hidden="1"/>
    </xf>
    <xf numFmtId="0" fontId="16" fillId="0" borderId="30" xfId="0" applyFont="1" applyBorder="1" applyAlignment="1" applyProtection="1">
      <alignment horizontal="centerContinuous"/>
      <protection hidden="1"/>
    </xf>
    <xf numFmtId="0" fontId="16" fillId="2" borderId="23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16" fillId="2" borderId="24" xfId="0" applyFont="1" applyFill="1" applyBorder="1" applyProtection="1">
      <protection hidden="1"/>
    </xf>
    <xf numFmtId="0" fontId="19" fillId="0" borderId="3" xfId="0" applyFont="1" applyBorder="1" applyAlignment="1" applyProtection="1">
      <alignment horizontal="centerContinuous"/>
      <protection hidden="1"/>
    </xf>
    <xf numFmtId="0" fontId="16" fillId="0" borderId="20" xfId="0" applyFont="1" applyBorder="1" applyAlignment="1" applyProtection="1">
      <alignment horizontal="centerContinuous"/>
      <protection hidden="1"/>
    </xf>
    <xf numFmtId="0" fontId="16" fillId="0" borderId="4" xfId="0" applyFont="1" applyBorder="1" applyAlignment="1" applyProtection="1">
      <alignment horizontal="centerContinuous"/>
      <protection hidden="1"/>
    </xf>
    <xf numFmtId="0" fontId="20" fillId="2" borderId="0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16" fillId="3" borderId="1" xfId="0" applyFont="1" applyFill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left"/>
      <protection hidden="1"/>
    </xf>
    <xf numFmtId="0" fontId="17" fillId="0" borderId="12" xfId="0" applyFont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17" fillId="2" borderId="0" xfId="0" applyFont="1" applyFill="1" applyBorder="1" applyAlignment="1" applyProtection="1">
      <alignment horizontal="left"/>
      <protection hidden="1"/>
    </xf>
    <xf numFmtId="0" fontId="19" fillId="0" borderId="5" xfId="0" applyFont="1" applyBorder="1" applyAlignment="1" applyProtection="1">
      <alignment horizontal="centerContinuous"/>
      <protection hidden="1"/>
    </xf>
    <xf numFmtId="0" fontId="21" fillId="0" borderId="6" xfId="0" applyFont="1" applyBorder="1" applyAlignment="1" applyProtection="1">
      <alignment horizontal="centerContinuous"/>
      <protection hidden="1"/>
    </xf>
    <xf numFmtId="0" fontId="16" fillId="0" borderId="7" xfId="0" applyFont="1" applyBorder="1" applyAlignment="1" applyProtection="1">
      <alignment horizontal="centerContinuous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17" fillId="0" borderId="14" xfId="0" applyFont="1" applyBorder="1" applyAlignment="1" applyProtection="1">
      <alignment horizontal="left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17" fillId="2" borderId="13" xfId="0" applyFont="1" applyFill="1" applyBorder="1" applyAlignment="1" applyProtection="1">
      <alignment horizontal="left"/>
      <protection hidden="1"/>
    </xf>
    <xf numFmtId="12" fontId="16" fillId="3" borderId="1" xfId="0" applyNumberFormat="1" applyFont="1" applyFill="1" applyBorder="1" applyAlignment="1" applyProtection="1">
      <alignment horizontal="center"/>
      <protection locked="0"/>
    </xf>
    <xf numFmtId="12" fontId="16" fillId="2" borderId="0" xfId="0" applyNumberFormat="1" applyFont="1" applyFill="1" applyBorder="1" applyProtection="1">
      <protection hidden="1"/>
    </xf>
    <xf numFmtId="0" fontId="16" fillId="2" borderId="0" xfId="0" quotePrefix="1" applyFont="1" applyFill="1" applyBorder="1" applyProtection="1">
      <protection hidden="1"/>
    </xf>
    <xf numFmtId="0" fontId="22" fillId="2" borderId="0" xfId="0" applyFont="1" applyFill="1" applyBorder="1" applyAlignment="1" applyProtection="1">
      <alignment horizontal="center"/>
      <protection hidden="1"/>
    </xf>
    <xf numFmtId="12" fontId="23" fillId="5" borderId="0" xfId="0" applyNumberFormat="1" applyFont="1" applyFill="1" applyBorder="1" applyAlignment="1" applyProtection="1">
      <alignment horizontal="center"/>
      <protection locked="0"/>
    </xf>
    <xf numFmtId="0" fontId="23" fillId="5" borderId="0" xfId="0" applyFont="1" applyFill="1" applyBorder="1" applyAlignment="1" applyProtection="1">
      <alignment horizontal="left"/>
      <protection hidden="1"/>
    </xf>
    <xf numFmtId="0" fontId="23" fillId="5" borderId="0" xfId="0" applyFont="1" applyFill="1" applyBorder="1" applyAlignment="1" applyProtection="1">
      <alignment horizontal="center"/>
      <protection hidden="1"/>
    </xf>
    <xf numFmtId="0" fontId="16" fillId="2" borderId="25" xfId="0" applyFont="1" applyFill="1" applyBorder="1" applyProtection="1">
      <protection hidden="1"/>
    </xf>
    <xf numFmtId="0" fontId="17" fillId="2" borderId="26" xfId="0" applyFont="1" applyFill="1" applyBorder="1" applyAlignment="1" applyProtection="1">
      <alignment horizontal="left"/>
      <protection hidden="1"/>
    </xf>
    <xf numFmtId="0" fontId="22" fillId="2" borderId="26" xfId="0" applyFont="1" applyFill="1" applyBorder="1" applyAlignment="1" applyProtection="1">
      <alignment horizontal="center"/>
      <protection hidden="1"/>
    </xf>
    <xf numFmtId="12" fontId="23" fillId="5" borderId="26" xfId="0" applyNumberFormat="1" applyFont="1" applyFill="1" applyBorder="1" applyAlignment="1" applyProtection="1">
      <alignment horizontal="center"/>
      <protection locked="0"/>
    </xf>
    <xf numFmtId="0" fontId="23" fillId="5" borderId="26" xfId="0" applyFont="1" applyFill="1" applyBorder="1" applyAlignment="1" applyProtection="1">
      <alignment horizontal="left"/>
      <protection hidden="1"/>
    </xf>
    <xf numFmtId="0" fontId="23" fillId="5" borderId="26" xfId="0" applyFont="1" applyFill="1" applyBorder="1" applyAlignment="1" applyProtection="1">
      <alignment horizontal="center"/>
      <protection hidden="1"/>
    </xf>
    <xf numFmtId="0" fontId="16" fillId="2" borderId="26" xfId="0" applyFont="1" applyFill="1" applyBorder="1" applyProtection="1">
      <protection hidden="1"/>
    </xf>
    <xf numFmtId="0" fontId="16" fillId="2" borderId="27" xfId="0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22" fillId="2" borderId="15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left"/>
      <protection hidden="1"/>
    </xf>
    <xf numFmtId="0" fontId="16" fillId="2" borderId="15" xfId="0" applyFont="1" applyFill="1" applyBorder="1" applyProtection="1">
      <protection hidden="1"/>
    </xf>
    <xf numFmtId="0" fontId="17" fillId="2" borderId="34" xfId="0" applyFont="1" applyFill="1" applyBorder="1" applyAlignment="1" applyProtection="1">
      <alignment horizontal="centerContinuous"/>
      <protection hidden="1"/>
    </xf>
    <xf numFmtId="0" fontId="22" fillId="2" borderId="34" xfId="0" applyFont="1" applyFill="1" applyBorder="1" applyAlignment="1" applyProtection="1">
      <alignment horizontal="centerContinuous"/>
      <protection hidden="1"/>
    </xf>
    <xf numFmtId="0" fontId="16" fillId="2" borderId="34" xfId="0" applyFont="1" applyFill="1" applyBorder="1" applyAlignment="1" applyProtection="1">
      <alignment horizontal="centerContinuous"/>
      <protection hidden="1"/>
    </xf>
    <xf numFmtId="0" fontId="16" fillId="2" borderId="35" xfId="0" applyFont="1" applyFill="1" applyBorder="1" applyAlignment="1" applyProtection="1">
      <alignment horizontal="centerContinuous"/>
      <protection hidden="1"/>
    </xf>
    <xf numFmtId="0" fontId="18" fillId="2" borderId="23" xfId="0" applyFont="1" applyFill="1" applyBorder="1" applyAlignment="1" applyProtection="1">
      <alignment horizontal="centerContinuous"/>
      <protection hidden="1"/>
    </xf>
    <xf numFmtId="0" fontId="17" fillId="2" borderId="0" xfId="0" applyFont="1" applyFill="1" applyBorder="1" applyAlignment="1" applyProtection="1">
      <alignment horizontal="centerContinuous"/>
      <protection hidden="1"/>
    </xf>
    <xf numFmtId="0" fontId="22" fillId="2" borderId="0" xfId="0" applyFont="1" applyFill="1" applyBorder="1" applyAlignment="1" applyProtection="1">
      <alignment horizontal="centerContinuous"/>
      <protection hidden="1"/>
    </xf>
    <xf numFmtId="0" fontId="16" fillId="2" borderId="0" xfId="0" applyFont="1" applyFill="1" applyBorder="1" applyAlignment="1" applyProtection="1">
      <alignment horizontal="centerContinuous"/>
      <protection hidden="1"/>
    </xf>
    <xf numFmtId="0" fontId="16" fillId="2" borderId="24" xfId="0" applyFont="1" applyFill="1" applyBorder="1" applyAlignment="1" applyProtection="1">
      <alignment horizontal="centerContinuous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16" fillId="0" borderId="24" xfId="0" applyFont="1" applyBorder="1" applyProtection="1">
      <protection hidden="1"/>
    </xf>
    <xf numFmtId="0" fontId="17" fillId="2" borderId="38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Protection="1">
      <protection hidden="1"/>
    </xf>
    <xf numFmtId="0" fontId="16" fillId="4" borderId="8" xfId="0" applyFont="1" applyFill="1" applyBorder="1" applyAlignment="1" applyProtection="1">
      <alignment horizontal="centerContinuous"/>
      <protection hidden="1"/>
    </xf>
    <xf numFmtId="0" fontId="16" fillId="4" borderId="15" xfId="0" applyFont="1" applyFill="1" applyBorder="1" applyAlignment="1" applyProtection="1">
      <alignment horizontal="centerContinuous"/>
      <protection hidden="1"/>
    </xf>
    <xf numFmtId="0" fontId="16" fillId="4" borderId="9" xfId="0" applyFont="1" applyFill="1" applyBorder="1" applyAlignment="1" applyProtection="1">
      <alignment horizontal="centerContinuous"/>
      <protection hidden="1"/>
    </xf>
    <xf numFmtId="0" fontId="16" fillId="4" borderId="2" xfId="0" applyFont="1" applyFill="1" applyBorder="1" applyAlignment="1" applyProtection="1">
      <alignment horizontal="centerContinuous"/>
      <protection hidden="1"/>
    </xf>
    <xf numFmtId="0" fontId="16" fillId="4" borderId="0" xfId="0" applyFont="1" applyFill="1" applyBorder="1" applyAlignment="1" applyProtection="1">
      <alignment horizontal="centerContinuous"/>
      <protection hidden="1"/>
    </xf>
    <xf numFmtId="0" fontId="16" fillId="4" borderId="12" xfId="0" applyFont="1" applyFill="1" applyBorder="1" applyAlignment="1" applyProtection="1">
      <alignment horizontal="centerContinuous"/>
      <protection hidden="1"/>
    </xf>
    <xf numFmtId="0" fontId="17" fillId="4" borderId="13" xfId="0" applyFont="1" applyFill="1" applyBorder="1" applyAlignment="1" applyProtection="1">
      <alignment horizontal="centerContinuous"/>
      <protection hidden="1"/>
    </xf>
    <xf numFmtId="0" fontId="16" fillId="4" borderId="16" xfId="0" applyFont="1" applyFill="1" applyBorder="1" applyAlignment="1" applyProtection="1">
      <alignment horizontal="centerContinuous"/>
      <protection hidden="1"/>
    </xf>
    <xf numFmtId="0" fontId="16" fillId="4" borderId="14" xfId="0" applyFont="1" applyFill="1" applyBorder="1" applyAlignment="1" applyProtection="1">
      <alignment horizontal="centerContinuous"/>
      <protection hidden="1"/>
    </xf>
    <xf numFmtId="0" fontId="20" fillId="0" borderId="19" xfId="0" applyFont="1" applyBorder="1" applyAlignment="1" applyProtection="1">
      <alignment horizontal="centerContinuous"/>
      <protection hidden="1"/>
    </xf>
    <xf numFmtId="0" fontId="16" fillId="0" borderId="39" xfId="0" applyFont="1" applyBorder="1" applyAlignment="1" applyProtection="1">
      <alignment horizontal="centerContinuous"/>
      <protection hidden="1"/>
    </xf>
    <xf numFmtId="0" fontId="16" fillId="2" borderId="40" xfId="0" applyFont="1" applyFill="1" applyBorder="1" applyAlignment="1" applyProtection="1">
      <alignment horizontal="centerContinuous"/>
      <protection hidden="1"/>
    </xf>
    <xf numFmtId="0" fontId="17" fillId="0" borderId="41" xfId="0" applyFont="1" applyBorder="1" applyAlignment="1" applyProtection="1">
      <alignment horizontal="centerContinuous"/>
      <protection hidden="1"/>
    </xf>
    <xf numFmtId="0" fontId="17" fillId="0" borderId="20" xfId="0" applyFont="1" applyBorder="1" applyAlignment="1" applyProtection="1">
      <alignment horizontal="centerContinuous"/>
      <protection hidden="1"/>
    </xf>
    <xf numFmtId="0" fontId="16" fillId="2" borderId="11" xfId="0" applyFont="1" applyFill="1" applyBorder="1" applyAlignment="1" applyProtection="1">
      <alignment horizontal="centerContinuous"/>
      <protection hidden="1"/>
    </xf>
    <xf numFmtId="0" fontId="16" fillId="0" borderId="42" xfId="0" applyFont="1" applyBorder="1" applyAlignment="1" applyProtection="1">
      <alignment horizontal="centerContinuous"/>
      <protection hidden="1"/>
    </xf>
    <xf numFmtId="0" fontId="16" fillId="2" borderId="43" xfId="0" applyFont="1" applyFill="1" applyBorder="1" applyAlignment="1" applyProtection="1">
      <alignment horizontal="centerContinuous"/>
      <protection hidden="1"/>
    </xf>
    <xf numFmtId="0" fontId="17" fillId="0" borderId="17" xfId="0" applyFont="1" applyBorder="1" applyAlignment="1" applyProtection="1">
      <alignment horizontal="centerContinuous"/>
      <protection hidden="1"/>
    </xf>
    <xf numFmtId="0" fontId="16" fillId="2" borderId="16" xfId="0" applyFont="1" applyFill="1" applyBorder="1" applyAlignment="1" applyProtection="1">
      <alignment horizontal="centerContinuous"/>
      <protection hidden="1"/>
    </xf>
    <xf numFmtId="0" fontId="16" fillId="2" borderId="44" xfId="0" applyFont="1" applyFill="1" applyBorder="1" applyAlignment="1" applyProtection="1">
      <alignment horizontal="centerContinuous"/>
      <protection hidden="1"/>
    </xf>
    <xf numFmtId="0" fontId="16" fillId="2" borderId="42" xfId="0" applyFont="1" applyFill="1" applyBorder="1" applyAlignment="1" applyProtection="1">
      <alignment horizontal="centerContinuous"/>
      <protection hidden="1"/>
    </xf>
    <xf numFmtId="0" fontId="18" fillId="2" borderId="19" xfId="0" applyFont="1" applyFill="1" applyBorder="1" applyAlignment="1" applyProtection="1">
      <alignment horizontal="centerContinuous"/>
      <protection hidden="1"/>
    </xf>
    <xf numFmtId="2" fontId="18" fillId="2" borderId="40" xfId="0" applyNumberFormat="1" applyFont="1" applyFill="1" applyBorder="1" applyAlignment="1" applyProtection="1">
      <alignment horizontal="center"/>
      <protection hidden="1"/>
    </xf>
    <xf numFmtId="0" fontId="17" fillId="2" borderId="26" xfId="0" applyFont="1" applyFill="1" applyBorder="1" applyAlignment="1" applyProtection="1">
      <alignment horizontal="centerContinuous"/>
      <protection hidden="1"/>
    </xf>
    <xf numFmtId="0" fontId="22" fillId="2" borderId="26" xfId="0" applyFont="1" applyFill="1" applyBorder="1" applyAlignment="1" applyProtection="1">
      <alignment horizontal="centerContinuous"/>
      <protection hidden="1"/>
    </xf>
    <xf numFmtId="0" fontId="16" fillId="2" borderId="26" xfId="0" applyFont="1" applyFill="1" applyBorder="1" applyAlignment="1" applyProtection="1">
      <alignment horizontal="centerContinuous"/>
      <protection hidden="1"/>
    </xf>
    <xf numFmtId="0" fontId="16" fillId="2" borderId="27" xfId="0" applyFont="1" applyFill="1" applyBorder="1" applyAlignment="1" applyProtection="1">
      <alignment horizontal="centerContinuous"/>
      <protection hidden="1"/>
    </xf>
    <xf numFmtId="0" fontId="17" fillId="2" borderId="3" xfId="0" applyFont="1" applyFill="1" applyBorder="1" applyAlignment="1" applyProtection="1">
      <alignment horizontal="left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6" fillId="6" borderId="1" xfId="0" applyFont="1" applyFill="1" applyBorder="1" applyAlignment="1" applyProtection="1">
      <alignment horizontal="left"/>
      <protection locked="0"/>
    </xf>
    <xf numFmtId="165" fontId="16" fillId="3" borderId="1" xfId="0" applyNumberFormat="1" applyFont="1" applyFill="1" applyBorder="1" applyAlignment="1" applyProtection="1">
      <alignment horizontal="center"/>
      <protection locked="0"/>
    </xf>
    <xf numFmtId="165" fontId="22" fillId="2" borderId="16" xfId="0" applyNumberFormat="1" applyFont="1" applyFill="1" applyBorder="1" applyAlignment="1" applyProtection="1">
      <alignment horizontal="center"/>
      <protection hidden="1"/>
    </xf>
    <xf numFmtId="165" fontId="16" fillId="2" borderId="0" xfId="0" applyNumberFormat="1" applyFont="1" applyFill="1" applyBorder="1" applyProtection="1">
      <protection hidden="1"/>
    </xf>
    <xf numFmtId="165" fontId="16" fillId="0" borderId="20" xfId="0" applyNumberFormat="1" applyFont="1" applyBorder="1" applyAlignment="1" applyProtection="1">
      <alignment horizontal="centerContinuous"/>
      <protection hidden="1"/>
    </xf>
    <xf numFmtId="165" fontId="16" fillId="3" borderId="45" xfId="0" applyNumberFormat="1" applyFont="1" applyFill="1" applyBorder="1" applyAlignment="1" applyProtection="1">
      <alignment horizontal="center"/>
      <protection locked="0"/>
    </xf>
    <xf numFmtId="165" fontId="22" fillId="2" borderId="20" xfId="0" applyNumberFormat="1" applyFont="1" applyFill="1" applyBorder="1" applyAlignment="1" applyProtection="1">
      <alignment horizontal="center"/>
      <protection hidden="1"/>
    </xf>
    <xf numFmtId="0" fontId="5" fillId="5" borderId="8" xfId="0" applyFont="1" applyFill="1" applyBorder="1" applyProtection="1">
      <protection hidden="1"/>
    </xf>
    <xf numFmtId="0" fontId="5" fillId="5" borderId="15" xfId="0" applyFont="1" applyFill="1" applyBorder="1" applyAlignment="1" applyProtection="1">
      <alignment horizontal="center"/>
      <protection hidden="1"/>
    </xf>
    <xf numFmtId="0" fontId="5" fillId="5" borderId="15" xfId="0" applyFont="1" applyFill="1" applyBorder="1" applyProtection="1">
      <protection hidden="1"/>
    </xf>
    <xf numFmtId="0" fontId="5" fillId="5" borderId="8" xfId="0" applyFont="1" applyFill="1" applyBorder="1" applyAlignment="1" applyProtection="1">
      <alignment horizontal="center"/>
      <protection hidden="1"/>
    </xf>
    <xf numFmtId="0" fontId="5" fillId="5" borderId="9" xfId="0" applyFont="1" applyFill="1" applyBorder="1" applyAlignment="1" applyProtection="1">
      <alignment horizontal="center"/>
      <protection hidden="1"/>
    </xf>
    <xf numFmtId="0" fontId="5" fillId="5" borderId="13" xfId="0" applyFont="1" applyFill="1" applyBorder="1" applyProtection="1">
      <protection hidden="1"/>
    </xf>
    <xf numFmtId="0" fontId="5" fillId="5" borderId="0" xfId="0" applyFont="1" applyFill="1" applyBorder="1" applyProtection="1">
      <protection hidden="1"/>
    </xf>
    <xf numFmtId="0" fontId="5" fillId="5" borderId="13" xfId="0" applyFont="1" applyFill="1" applyBorder="1" applyAlignment="1" applyProtection="1">
      <alignment horizontal="center"/>
      <protection hidden="1"/>
    </xf>
    <xf numFmtId="0" fontId="5" fillId="5" borderId="14" xfId="0" applyFont="1" applyFill="1" applyBorder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Protection="1"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0" fontId="6" fillId="5" borderId="2" xfId="0" applyFont="1" applyFill="1" applyBorder="1" applyProtection="1">
      <protection hidden="1"/>
    </xf>
    <xf numFmtId="164" fontId="5" fillId="5" borderId="14" xfId="0" applyNumberFormat="1" applyFont="1" applyFill="1" applyBorder="1" applyAlignment="1" applyProtection="1">
      <alignment horizontal="center"/>
      <protection hidden="1"/>
    </xf>
    <xf numFmtId="164" fontId="5" fillId="5" borderId="15" xfId="0" applyNumberFormat="1" applyFont="1" applyFill="1" applyBorder="1" applyAlignment="1" applyProtection="1">
      <alignment horizontal="center"/>
      <protection hidden="1"/>
    </xf>
    <xf numFmtId="164" fontId="5" fillId="5" borderId="0" xfId="0" applyNumberFormat="1" applyFont="1" applyFill="1" applyBorder="1" applyAlignment="1" applyProtection="1">
      <alignment horizontal="center"/>
      <protection hidden="1"/>
    </xf>
    <xf numFmtId="0" fontId="6" fillId="5" borderId="26" xfId="0" applyFont="1" applyFill="1" applyBorder="1" applyProtection="1">
      <protection hidden="1"/>
    </xf>
    <xf numFmtId="0" fontId="6" fillId="5" borderId="27" xfId="0" applyFont="1" applyFill="1" applyBorder="1" applyProtection="1">
      <protection hidden="1"/>
    </xf>
    <xf numFmtId="0" fontId="5" fillId="5" borderId="3" xfId="0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/>
      <protection hidden="1"/>
    </xf>
    <xf numFmtId="0" fontId="5" fillId="5" borderId="20" xfId="0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Alignment="1" applyProtection="1">
      <alignment horizontal="center"/>
      <protection hidden="1"/>
    </xf>
    <xf numFmtId="0" fontId="16" fillId="5" borderId="23" xfId="0" applyFont="1" applyFill="1" applyBorder="1" applyProtection="1">
      <protection hidden="1"/>
    </xf>
    <xf numFmtId="0" fontId="16" fillId="5" borderId="24" xfId="0" applyFont="1" applyFill="1" applyBorder="1" applyProtection="1">
      <protection hidden="1"/>
    </xf>
    <xf numFmtId="0" fontId="16" fillId="5" borderId="13" xfId="0" applyFont="1" applyFill="1" applyBorder="1" applyProtection="1">
      <protection hidden="1"/>
    </xf>
    <xf numFmtId="0" fontId="16" fillId="5" borderId="16" xfId="0" applyFont="1" applyFill="1" applyBorder="1" applyProtection="1">
      <protection hidden="1"/>
    </xf>
    <xf numFmtId="0" fontId="16" fillId="5" borderId="16" xfId="0" applyFont="1" applyFill="1" applyBorder="1" applyAlignment="1" applyProtection="1">
      <alignment horizontal="center"/>
      <protection hidden="1"/>
    </xf>
    <xf numFmtId="0" fontId="16" fillId="5" borderId="14" xfId="0" applyFont="1" applyFill="1" applyBorder="1" applyAlignment="1" applyProtection="1">
      <alignment horizontal="center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16" fillId="5" borderId="25" xfId="0" applyFont="1" applyFill="1" applyBorder="1" applyProtection="1">
      <protection hidden="1"/>
    </xf>
    <xf numFmtId="0" fontId="16" fillId="5" borderId="26" xfId="0" applyFont="1" applyFill="1" applyBorder="1" applyProtection="1">
      <protection hidden="1"/>
    </xf>
    <xf numFmtId="164" fontId="16" fillId="5" borderId="46" xfId="0" applyNumberFormat="1" applyFont="1" applyFill="1" applyBorder="1" applyAlignment="1" applyProtection="1">
      <alignment horizontal="center"/>
      <protection hidden="1"/>
    </xf>
    <xf numFmtId="0" fontId="16" fillId="5" borderId="27" xfId="0" applyFont="1" applyFill="1" applyBorder="1" applyProtection="1">
      <protection hidden="1"/>
    </xf>
    <xf numFmtId="0" fontId="16" fillId="5" borderId="47" xfId="0" applyFont="1" applyFill="1" applyBorder="1" applyAlignment="1" applyProtection="1">
      <alignment horizontal="center"/>
      <protection hidden="1"/>
    </xf>
    <xf numFmtId="0" fontId="16" fillId="5" borderId="3" xfId="0" applyFont="1" applyFill="1" applyBorder="1" applyAlignment="1" applyProtection="1">
      <alignment horizontal="center"/>
      <protection hidden="1"/>
    </xf>
    <xf numFmtId="0" fontId="16" fillId="5" borderId="20" xfId="0" applyFont="1" applyFill="1" applyBorder="1" applyProtection="1">
      <protection hidden="1"/>
    </xf>
    <xf numFmtId="164" fontId="16" fillId="5" borderId="4" xfId="0" applyNumberFormat="1" applyFont="1" applyFill="1" applyBorder="1" applyAlignment="1" applyProtection="1">
      <alignment horizontal="center"/>
      <protection hidden="1"/>
    </xf>
    <xf numFmtId="165" fontId="6" fillId="5" borderId="0" xfId="0" applyNumberFormat="1" applyFont="1" applyFill="1" applyProtection="1">
      <protection hidden="1"/>
    </xf>
    <xf numFmtId="167" fontId="16" fillId="3" borderId="1" xfId="0" quotePrefix="1" applyNumberFormat="1" applyFont="1" applyFill="1" applyBorder="1" applyAlignment="1" applyProtection="1">
      <alignment horizontal="center"/>
      <protection locked="0"/>
    </xf>
    <xf numFmtId="167" fontId="16" fillId="3" borderId="1" xfId="0" applyNumberFormat="1" applyFont="1" applyFill="1" applyBorder="1" applyAlignment="1" applyProtection="1">
      <alignment horizontal="center"/>
      <protection locked="0"/>
    </xf>
    <xf numFmtId="167" fontId="16" fillId="0" borderId="48" xfId="0" applyNumberFormat="1" applyFont="1" applyBorder="1" applyAlignment="1" applyProtection="1">
      <alignment horizontal="center"/>
      <protection hidden="1"/>
    </xf>
    <xf numFmtId="167" fontId="16" fillId="0" borderId="49" xfId="0" applyNumberFormat="1" applyFont="1" applyBorder="1" applyAlignment="1" applyProtection="1">
      <alignment horizontal="center"/>
      <protection hidden="1"/>
    </xf>
    <xf numFmtId="167" fontId="14" fillId="0" borderId="50" xfId="0" applyNumberFormat="1" applyFont="1" applyBorder="1" applyAlignment="1" applyProtection="1">
      <alignment horizontal="center"/>
      <protection hidden="1"/>
    </xf>
    <xf numFmtId="167" fontId="16" fillId="0" borderId="51" xfId="0" applyNumberFormat="1" applyFont="1" applyBorder="1" applyAlignment="1" applyProtection="1">
      <alignment horizontal="center"/>
      <protection hidden="1"/>
    </xf>
    <xf numFmtId="167" fontId="16" fillId="0" borderId="52" xfId="0" applyNumberFormat="1" applyFont="1" applyBorder="1" applyAlignment="1" applyProtection="1">
      <alignment horizontal="center"/>
      <protection hidden="1"/>
    </xf>
    <xf numFmtId="167" fontId="16" fillId="2" borderId="53" xfId="0" applyNumberFormat="1" applyFont="1" applyFill="1" applyBorder="1" applyAlignment="1" applyProtection="1">
      <alignment horizontal="center"/>
      <protection hidden="1"/>
    </xf>
    <xf numFmtId="167" fontId="16" fillId="5" borderId="1" xfId="0" applyNumberFormat="1" applyFont="1" applyFill="1" applyBorder="1" applyAlignment="1" applyProtection="1">
      <alignment horizontal="center"/>
      <protection hidden="1"/>
    </xf>
    <xf numFmtId="167" fontId="16" fillId="0" borderId="54" xfId="0" applyNumberFormat="1" applyFont="1" applyBorder="1" applyAlignment="1" applyProtection="1">
      <alignment horizontal="centerContinuous"/>
      <protection hidden="1"/>
    </xf>
    <xf numFmtId="167" fontId="16" fillId="0" borderId="55" xfId="0" applyNumberFormat="1" applyFont="1" applyBorder="1" applyAlignment="1" applyProtection="1">
      <alignment horizontal="centerContinuous"/>
      <protection hidden="1"/>
    </xf>
    <xf numFmtId="167" fontId="10" fillId="2" borderId="40" xfId="0" applyNumberFormat="1" applyFont="1" applyFill="1" applyBorder="1" applyAlignment="1" applyProtection="1">
      <alignment horizontal="center"/>
      <protection hidden="1"/>
    </xf>
    <xf numFmtId="167" fontId="6" fillId="0" borderId="56" xfId="0" applyNumberFormat="1" applyFont="1" applyBorder="1" applyAlignment="1" applyProtection="1">
      <alignment horizontal="centerContinuous"/>
      <protection hidden="1"/>
    </xf>
    <xf numFmtId="167" fontId="6" fillId="0" borderId="54" xfId="0" applyNumberFormat="1" applyFont="1" applyBorder="1" applyAlignment="1" applyProtection="1">
      <alignment horizontal="centerContinuous"/>
      <protection hidden="1"/>
    </xf>
    <xf numFmtId="167" fontId="6" fillId="0" borderId="43" xfId="0" applyNumberFormat="1" applyFont="1" applyBorder="1" applyAlignment="1" applyProtection="1">
      <alignment horizontal="center"/>
      <protection hidden="1"/>
    </xf>
    <xf numFmtId="166" fontId="6" fillId="0" borderId="49" xfId="0" applyNumberFormat="1" applyFont="1" applyBorder="1" applyAlignment="1" applyProtection="1">
      <alignment horizontal="center"/>
      <protection hidden="1"/>
    </xf>
    <xf numFmtId="167" fontId="6" fillId="0" borderId="49" xfId="0" applyNumberFormat="1" applyFont="1" applyBorder="1" applyAlignment="1" applyProtection="1">
      <alignment horizontal="center"/>
      <protection hidden="1"/>
    </xf>
    <xf numFmtId="167" fontId="6" fillId="0" borderId="48" xfId="0" applyNumberFormat="1" applyFont="1" applyBorder="1" applyAlignment="1" applyProtection="1">
      <alignment horizontal="center"/>
      <protection hidden="1"/>
    </xf>
    <xf numFmtId="167" fontId="6" fillId="3" borderId="1" xfId="0" applyNumberFormat="1" applyFont="1" applyFill="1" applyBorder="1" applyAlignment="1" applyProtection="1">
      <alignment horizontal="center"/>
      <protection locked="0"/>
    </xf>
    <xf numFmtId="167" fontId="15" fillId="0" borderId="50" xfId="0" applyNumberFormat="1" applyFont="1" applyBorder="1" applyAlignment="1" applyProtection="1">
      <alignment horizontal="center"/>
      <protection hidden="1"/>
    </xf>
    <xf numFmtId="168" fontId="6" fillId="0" borderId="48" xfId="0" applyNumberFormat="1" applyFont="1" applyBorder="1" applyAlignment="1" applyProtection="1">
      <alignment horizontal="center"/>
      <protection hidden="1"/>
    </xf>
    <xf numFmtId="166" fontId="6" fillId="3" borderId="1" xfId="0" applyNumberFormat="1" applyFont="1" applyFill="1" applyBorder="1" applyAlignment="1" applyProtection="1">
      <alignment horizontal="center"/>
      <protection locked="0"/>
    </xf>
    <xf numFmtId="0" fontId="21" fillId="7" borderId="57" xfId="0" applyFont="1" applyFill="1" applyBorder="1" applyProtection="1">
      <protection hidden="1"/>
    </xf>
    <xf numFmtId="0" fontId="24" fillId="5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5" fontId="24" fillId="5" borderId="0" xfId="0" applyNumberFormat="1" applyFont="1" applyFill="1" applyProtection="1">
      <protection hidden="1"/>
    </xf>
    <xf numFmtId="0" fontId="24" fillId="5" borderId="0" xfId="0" applyFont="1" applyFill="1" applyBorder="1" applyProtection="1">
      <protection hidden="1"/>
    </xf>
    <xf numFmtId="0" fontId="24" fillId="0" borderId="0" xfId="0" applyFont="1" applyBorder="1" applyProtection="1">
      <protection hidden="1"/>
    </xf>
    <xf numFmtId="0" fontId="25" fillId="2" borderId="37" xfId="0" applyFont="1" applyFill="1" applyBorder="1" applyAlignment="1" applyProtection="1">
      <alignment horizontal="centerContinuous"/>
      <protection hidden="1"/>
    </xf>
    <xf numFmtId="0" fontId="26" fillId="2" borderId="21" xfId="0" applyFont="1" applyFill="1" applyBorder="1" applyAlignment="1" applyProtection="1">
      <alignment horizontal="centerContinuous"/>
      <protection hidden="1"/>
    </xf>
    <xf numFmtId="0" fontId="26" fillId="2" borderId="22" xfId="0" applyFont="1" applyFill="1" applyBorder="1" applyAlignment="1" applyProtection="1">
      <alignment horizontal="centerContinuous"/>
      <protection hidden="1"/>
    </xf>
    <xf numFmtId="0" fontId="24" fillId="2" borderId="0" xfId="0" applyFont="1" applyFill="1" applyBorder="1" applyProtection="1">
      <protection hidden="1"/>
    </xf>
    <xf numFmtId="0" fontId="28" fillId="0" borderId="28" xfId="0" applyFont="1" applyBorder="1" applyAlignment="1" applyProtection="1">
      <alignment horizontal="centerContinuous"/>
      <protection hidden="1"/>
    </xf>
    <xf numFmtId="0" fontId="24" fillId="0" borderId="29" xfId="0" applyFont="1" applyBorder="1" applyAlignment="1" applyProtection="1">
      <alignment horizontal="centerContinuous"/>
      <protection hidden="1"/>
    </xf>
    <xf numFmtId="0" fontId="24" fillId="0" borderId="30" xfId="0" applyFont="1" applyBorder="1" applyAlignment="1" applyProtection="1">
      <alignment horizontal="centerContinuous"/>
      <protection hidden="1"/>
    </xf>
    <xf numFmtId="0" fontId="24" fillId="2" borderId="23" xfId="0" applyFont="1" applyFill="1" applyBorder="1" applyProtection="1">
      <protection hidden="1"/>
    </xf>
    <xf numFmtId="0" fontId="24" fillId="2" borderId="24" xfId="0" applyFont="1" applyFill="1" applyBorder="1" applyProtection="1">
      <protection hidden="1"/>
    </xf>
    <xf numFmtId="0" fontId="29" fillId="0" borderId="0" xfId="0" applyFont="1" applyBorder="1" applyProtection="1">
      <protection hidden="1"/>
    </xf>
    <xf numFmtId="0" fontId="24" fillId="3" borderId="1" xfId="0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left"/>
      <protection hidden="1"/>
    </xf>
    <xf numFmtId="0" fontId="24" fillId="2" borderId="24" xfId="0" applyFont="1" applyFill="1" applyBorder="1" applyAlignment="1" applyProtection="1">
      <protection hidden="1"/>
    </xf>
    <xf numFmtId="0" fontId="24" fillId="2" borderId="0" xfId="0" applyFont="1" applyFill="1" applyBorder="1" applyProtection="1">
      <protection locked="0"/>
    </xf>
    <xf numFmtId="0" fontId="30" fillId="0" borderId="3" xfId="0" applyFont="1" applyBorder="1" applyAlignment="1" applyProtection="1">
      <alignment horizontal="centerContinuous"/>
      <protection hidden="1"/>
    </xf>
    <xf numFmtId="0" fontId="24" fillId="0" borderId="20" xfId="0" applyFont="1" applyBorder="1" applyAlignment="1" applyProtection="1">
      <alignment horizontal="centerContinuous"/>
      <protection locked="0"/>
    </xf>
    <xf numFmtId="0" fontId="24" fillId="0" borderId="4" xfId="0" applyFont="1" applyBorder="1" applyAlignment="1" applyProtection="1">
      <alignment horizontal="centerContinuous"/>
      <protection hidden="1"/>
    </xf>
    <xf numFmtId="0" fontId="30" fillId="0" borderId="5" xfId="0" applyFont="1" applyBorder="1" applyAlignment="1" applyProtection="1">
      <alignment horizontal="centerContinuous"/>
      <protection hidden="1"/>
    </xf>
    <xf numFmtId="0" fontId="31" fillId="0" borderId="6" xfId="0" applyFont="1" applyBorder="1" applyAlignment="1" applyProtection="1">
      <alignment horizontal="centerContinuous"/>
      <protection hidden="1"/>
    </xf>
    <xf numFmtId="0" fontId="32" fillId="0" borderId="8" xfId="0" applyFont="1" applyBorder="1" applyAlignment="1" applyProtection="1">
      <alignment horizontal="center"/>
      <protection hidden="1"/>
    </xf>
    <xf numFmtId="166" fontId="24" fillId="3" borderId="1" xfId="0" applyNumberFormat="1" applyFont="1" applyFill="1" applyBorder="1" applyAlignment="1" applyProtection="1">
      <alignment horizontal="center"/>
      <protection locked="0"/>
    </xf>
    <xf numFmtId="0" fontId="32" fillId="0" borderId="9" xfId="0" applyFont="1" applyBorder="1" applyAlignment="1" applyProtection="1">
      <alignment horizontal="left"/>
      <protection hidden="1"/>
    </xf>
    <xf numFmtId="0" fontId="32" fillId="0" borderId="10" xfId="0" applyFont="1" applyBorder="1" applyAlignment="1" applyProtection="1">
      <alignment horizontal="center"/>
      <protection hidden="1"/>
    </xf>
    <xf numFmtId="0" fontId="32" fillId="0" borderId="4" xfId="0" applyFont="1" applyBorder="1" applyAlignment="1" applyProtection="1">
      <alignment horizontal="center"/>
      <protection hidden="1"/>
    </xf>
    <xf numFmtId="0" fontId="32" fillId="0" borderId="2" xfId="0" applyFont="1" applyBorder="1" applyAlignment="1" applyProtection="1">
      <alignment horizontal="center"/>
      <protection hidden="1"/>
    </xf>
    <xf numFmtId="0" fontId="32" fillId="0" borderId="12" xfId="0" applyFont="1" applyBorder="1" applyAlignment="1" applyProtection="1">
      <alignment horizontal="left"/>
      <protection hidden="1"/>
    </xf>
    <xf numFmtId="168" fontId="24" fillId="0" borderId="48" xfId="0" applyNumberFormat="1" applyFont="1" applyBorder="1" applyAlignment="1" applyProtection="1">
      <alignment horizontal="center"/>
      <protection hidden="1"/>
    </xf>
    <xf numFmtId="166" fontId="24" fillId="0" borderId="49" xfId="0" applyNumberFormat="1" applyFont="1" applyBorder="1" applyAlignment="1" applyProtection="1">
      <alignment horizontal="center"/>
      <protection hidden="1"/>
    </xf>
    <xf numFmtId="0" fontId="31" fillId="7" borderId="57" xfId="0" applyFont="1" applyFill="1" applyBorder="1" applyProtection="1">
      <protection hidden="1"/>
    </xf>
    <xf numFmtId="0" fontId="32" fillId="0" borderId="12" xfId="0" applyFont="1" applyFill="1" applyBorder="1" applyAlignment="1" applyProtection="1">
      <alignment horizontal="left"/>
      <protection hidden="1"/>
    </xf>
    <xf numFmtId="0" fontId="24" fillId="2" borderId="25" xfId="0" applyFont="1" applyFill="1" applyBorder="1" applyProtection="1">
      <protection hidden="1"/>
    </xf>
    <xf numFmtId="0" fontId="32" fillId="0" borderId="26" xfId="0" applyFont="1" applyFill="1" applyBorder="1" applyAlignment="1" applyProtection="1">
      <alignment horizontal="center"/>
      <protection hidden="1"/>
    </xf>
    <xf numFmtId="2" fontId="24" fillId="5" borderId="26" xfId="0" applyNumberFormat="1" applyFont="1" applyFill="1" applyBorder="1" applyAlignment="1" applyProtection="1">
      <alignment horizontal="center"/>
      <protection locked="0"/>
    </xf>
    <xf numFmtId="0" fontId="32" fillId="0" borderId="26" xfId="0" applyFont="1" applyFill="1" applyBorder="1" applyAlignment="1" applyProtection="1">
      <alignment horizontal="left"/>
      <protection hidden="1"/>
    </xf>
    <xf numFmtId="0" fontId="24" fillId="2" borderId="26" xfId="0" applyFont="1" applyFill="1" applyBorder="1" applyProtection="1">
      <protection hidden="1"/>
    </xf>
    <xf numFmtId="0" fontId="24" fillId="2" borderId="27" xfId="0" applyFont="1" applyFill="1" applyBorder="1" applyProtection="1">
      <protection hidden="1"/>
    </xf>
    <xf numFmtId="0" fontId="28" fillId="0" borderId="33" xfId="0" applyFont="1" applyBorder="1" applyAlignment="1" applyProtection="1">
      <alignment horizontal="centerContinuous"/>
      <protection hidden="1"/>
    </xf>
    <xf numFmtId="0" fontId="24" fillId="0" borderId="34" xfId="0" applyFont="1" applyBorder="1" applyAlignment="1" applyProtection="1">
      <alignment horizontal="centerContinuous"/>
      <protection hidden="1"/>
    </xf>
    <xf numFmtId="0" fontId="24" fillId="0" borderId="34" xfId="0" applyFont="1" applyBorder="1" applyAlignment="1" applyProtection="1">
      <alignment horizontal="centerContinuous"/>
      <protection locked="0"/>
    </xf>
    <xf numFmtId="0" fontId="29" fillId="2" borderId="0" xfId="0" applyFont="1" applyFill="1" applyBorder="1" applyProtection="1">
      <protection hidden="1"/>
    </xf>
    <xf numFmtId="0" fontId="24" fillId="6" borderId="1" xfId="0" applyFont="1" applyFill="1" applyBorder="1" applyAlignment="1" applyProtection="1">
      <alignment horizontal="center"/>
      <protection locked="0"/>
    </xf>
    <xf numFmtId="0" fontId="29" fillId="2" borderId="0" xfId="0" applyFont="1" applyFill="1" applyBorder="1" applyAlignment="1" applyProtection="1">
      <alignment horizontal="left"/>
      <protection hidden="1"/>
    </xf>
    <xf numFmtId="0" fontId="24" fillId="0" borderId="6" xfId="0" applyFont="1" applyBorder="1" applyAlignment="1" applyProtection="1">
      <alignment horizontal="centerContinuous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67" fontId="24" fillId="0" borderId="48" xfId="0" applyNumberFormat="1" applyFont="1" applyBorder="1" applyAlignment="1" applyProtection="1">
      <alignment horizontal="center"/>
      <protection hidden="1"/>
    </xf>
    <xf numFmtId="167" fontId="24" fillId="0" borderId="49" xfId="0" applyNumberFormat="1" applyFont="1" applyBorder="1" applyAlignment="1" applyProtection="1">
      <alignment horizontal="center"/>
      <protection hidden="1"/>
    </xf>
    <xf numFmtId="2" fontId="24" fillId="2" borderId="0" xfId="0" applyNumberFormat="1" applyFont="1" applyFill="1" applyBorder="1" applyAlignment="1" applyProtection="1">
      <alignment horizontal="center"/>
      <protection hidden="1"/>
    </xf>
    <xf numFmtId="0" fontId="24" fillId="4" borderId="8" xfId="0" applyFont="1" applyFill="1" applyBorder="1" applyAlignment="1" applyProtection="1">
      <alignment horizontal="centerContinuous"/>
      <protection hidden="1"/>
    </xf>
    <xf numFmtId="0" fontId="24" fillId="4" borderId="15" xfId="0" applyFont="1" applyFill="1" applyBorder="1" applyAlignment="1" applyProtection="1">
      <alignment horizontal="centerContinuous"/>
      <protection hidden="1"/>
    </xf>
    <xf numFmtId="0" fontId="24" fillId="4" borderId="2" xfId="0" applyFont="1" applyFill="1" applyBorder="1" applyAlignment="1" applyProtection="1">
      <alignment horizontal="centerContinuous"/>
      <protection hidden="1"/>
    </xf>
    <xf numFmtId="0" fontId="24" fillId="4" borderId="0" xfId="0" applyFont="1" applyFill="1" applyBorder="1" applyAlignment="1" applyProtection="1">
      <alignment horizontal="centerContinuous"/>
      <protection hidden="1"/>
    </xf>
    <xf numFmtId="0" fontId="34" fillId="4" borderId="2" xfId="0" applyFont="1" applyFill="1" applyBorder="1" applyAlignment="1" applyProtection="1">
      <alignment horizontal="centerContinuous"/>
      <protection hidden="1"/>
    </xf>
    <xf numFmtId="0" fontId="32" fillId="4" borderId="13" xfId="0" applyFont="1" applyFill="1" applyBorder="1" applyAlignment="1" applyProtection="1">
      <alignment horizontal="centerContinuous"/>
      <protection hidden="1"/>
    </xf>
    <xf numFmtId="0" fontId="24" fillId="4" borderId="16" xfId="0" applyFont="1" applyFill="1" applyBorder="1" applyAlignment="1" applyProtection="1">
      <alignment horizontal="centerContinuous"/>
      <protection hidden="1"/>
    </xf>
    <xf numFmtId="0" fontId="29" fillId="0" borderId="5" xfId="0" applyFont="1" applyBorder="1" applyAlignment="1" applyProtection="1">
      <alignment horizontal="centerContinuous"/>
      <protection hidden="1"/>
    </xf>
    <xf numFmtId="0" fontId="32" fillId="0" borderId="17" xfId="0" applyFont="1" applyBorder="1" applyAlignment="1" applyProtection="1">
      <alignment horizontal="centerContinuous"/>
      <protection hidden="1"/>
    </xf>
    <xf numFmtId="0" fontId="32" fillId="0" borderId="9" xfId="0" applyFont="1" applyBorder="1" applyAlignment="1" applyProtection="1">
      <alignment horizontal="centerContinuous"/>
      <protection hidden="1"/>
    </xf>
    <xf numFmtId="0" fontId="32" fillId="0" borderId="15" xfId="0" applyFont="1" applyBorder="1" applyAlignment="1" applyProtection="1">
      <alignment horizontal="centerContinuous"/>
      <protection hidden="1"/>
    </xf>
    <xf numFmtId="167" fontId="24" fillId="0" borderId="54" xfId="0" applyNumberFormat="1" applyFont="1" applyBorder="1" applyAlignment="1" applyProtection="1">
      <alignment horizontal="centerContinuous"/>
      <protection hidden="1"/>
    </xf>
    <xf numFmtId="0" fontId="24" fillId="0" borderId="18" xfId="0" applyFont="1" applyBorder="1" applyAlignment="1" applyProtection="1">
      <alignment horizontal="centerContinuous"/>
      <protection hidden="1"/>
    </xf>
    <xf numFmtId="0" fontId="34" fillId="4" borderId="13" xfId="0" applyFont="1" applyFill="1" applyBorder="1" applyAlignment="1" applyProtection="1">
      <alignment horizontal="centerContinuous"/>
      <protection hidden="1"/>
    </xf>
    <xf numFmtId="0" fontId="24" fillId="2" borderId="0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horizontal="centerContinuous"/>
      <protection hidden="1"/>
    </xf>
    <xf numFmtId="0" fontId="32" fillId="2" borderId="19" xfId="0" applyFont="1" applyFill="1" applyBorder="1" applyAlignment="1" applyProtection="1">
      <alignment horizontal="center"/>
      <protection hidden="1"/>
    </xf>
    <xf numFmtId="0" fontId="24" fillId="2" borderId="36" xfId="0" applyFont="1" applyFill="1" applyBorder="1" applyProtection="1">
      <protection hidden="1"/>
    </xf>
    <xf numFmtId="0" fontId="32" fillId="0" borderId="1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left"/>
      <protection hidden="1"/>
    </xf>
    <xf numFmtId="0" fontId="24" fillId="2" borderId="2" xfId="0" applyFont="1" applyFill="1" applyBorder="1" applyProtection="1">
      <protection hidden="1"/>
    </xf>
    <xf numFmtId="0" fontId="24" fillId="5" borderId="23" xfId="0" applyFont="1" applyFill="1" applyBorder="1" applyProtection="1">
      <protection hidden="1"/>
    </xf>
    <xf numFmtId="0" fontId="32" fillId="5" borderId="0" xfId="0" applyFont="1" applyFill="1" applyBorder="1" applyAlignment="1" applyProtection="1">
      <alignment horizontal="center"/>
      <protection hidden="1"/>
    </xf>
    <xf numFmtId="2" fontId="24" fillId="5" borderId="0" xfId="0" applyNumberFormat="1" applyFont="1" applyFill="1" applyBorder="1" applyAlignment="1" applyProtection="1">
      <alignment horizontal="center"/>
      <protection locked="0"/>
    </xf>
    <xf numFmtId="0" fontId="32" fillId="5" borderId="0" xfId="0" applyFont="1" applyFill="1" applyBorder="1" applyAlignment="1" applyProtection="1">
      <alignment horizontal="left"/>
      <protection hidden="1"/>
    </xf>
    <xf numFmtId="0" fontId="24" fillId="0" borderId="0" xfId="0" applyFont="1" applyFill="1" applyProtection="1">
      <protection hidden="1"/>
    </xf>
    <xf numFmtId="0" fontId="24" fillId="5" borderId="16" xfId="0" applyFont="1" applyFill="1" applyBorder="1" applyProtection="1">
      <protection hidden="1"/>
    </xf>
    <xf numFmtId="0" fontId="24" fillId="5" borderId="16" xfId="0" applyFont="1" applyFill="1" applyBorder="1" applyAlignment="1" applyProtection="1">
      <alignment horizontal="center"/>
      <protection hidden="1"/>
    </xf>
    <xf numFmtId="0" fontId="24" fillId="5" borderId="24" xfId="0" applyFont="1" applyFill="1" applyBorder="1" applyProtection="1">
      <protection hidden="1"/>
    </xf>
    <xf numFmtId="0" fontId="24" fillId="5" borderId="15" xfId="0" applyFont="1" applyFill="1" applyBorder="1" applyAlignment="1" applyProtection="1">
      <alignment horizontal="center"/>
      <protection hidden="1"/>
    </xf>
    <xf numFmtId="0" fontId="24" fillId="5" borderId="15" xfId="0" applyFont="1" applyFill="1" applyBorder="1" applyProtection="1">
      <protection hidden="1"/>
    </xf>
    <xf numFmtId="0" fontId="24" fillId="5" borderId="8" xfId="0" applyFont="1" applyFill="1" applyBorder="1" applyAlignment="1" applyProtection="1">
      <alignment horizontal="center"/>
      <protection hidden="1"/>
    </xf>
    <xf numFmtId="0" fontId="24" fillId="5" borderId="9" xfId="0" applyFont="1" applyFill="1" applyBorder="1" applyAlignment="1" applyProtection="1">
      <alignment horizontal="center"/>
      <protection hidden="1"/>
    </xf>
    <xf numFmtId="0" fontId="24" fillId="5" borderId="13" xfId="0" applyFont="1" applyFill="1" applyBorder="1" applyProtection="1">
      <protection hidden="1"/>
    </xf>
    <xf numFmtId="0" fontId="24" fillId="5" borderId="13" xfId="0" applyFont="1" applyFill="1" applyBorder="1" applyAlignment="1" applyProtection="1">
      <alignment horizontal="center"/>
      <protection hidden="1"/>
    </xf>
    <xf numFmtId="0" fontId="24" fillId="5" borderId="14" xfId="0" applyFont="1" applyFill="1" applyBorder="1" applyAlignment="1" applyProtection="1">
      <alignment horizontal="center"/>
      <protection hidden="1"/>
    </xf>
    <xf numFmtId="0" fontId="24" fillId="5" borderId="1" xfId="0" applyFont="1" applyFill="1" applyBorder="1" applyAlignment="1" applyProtection="1">
      <alignment horizontal="center"/>
      <protection hidden="1"/>
    </xf>
    <xf numFmtId="0" fontId="24" fillId="5" borderId="3" xfId="0" applyFont="1" applyFill="1" applyBorder="1" applyProtection="1">
      <protection hidden="1"/>
    </xf>
    <xf numFmtId="0" fontId="24" fillId="5" borderId="20" xfId="0" applyFont="1" applyFill="1" applyBorder="1" applyAlignment="1" applyProtection="1">
      <alignment horizontal="center"/>
      <protection hidden="1"/>
    </xf>
    <xf numFmtId="0" fontId="24" fillId="5" borderId="20" xfId="0" applyFont="1" applyFill="1" applyBorder="1" applyProtection="1">
      <protection hidden="1"/>
    </xf>
    <xf numFmtId="164" fontId="24" fillId="5" borderId="4" xfId="0" applyNumberFormat="1" applyFont="1" applyFill="1" applyBorder="1" applyAlignment="1" applyProtection="1">
      <alignment horizontal="center"/>
      <protection hidden="1"/>
    </xf>
    <xf numFmtId="0" fontId="24" fillId="5" borderId="3" xfId="0" applyFont="1" applyFill="1" applyBorder="1" applyAlignment="1" applyProtection="1">
      <alignment horizontal="center"/>
      <protection hidden="1"/>
    </xf>
    <xf numFmtId="164" fontId="24" fillId="5" borderId="14" xfId="0" applyNumberFormat="1" applyFont="1" applyFill="1" applyBorder="1" applyAlignment="1" applyProtection="1">
      <alignment horizontal="center"/>
      <protection hidden="1"/>
    </xf>
    <xf numFmtId="164" fontId="24" fillId="5" borderId="15" xfId="0" applyNumberFormat="1" applyFont="1" applyFill="1" applyBorder="1" applyAlignment="1" applyProtection="1">
      <alignment horizontal="center"/>
      <protection hidden="1"/>
    </xf>
    <xf numFmtId="0" fontId="24" fillId="5" borderId="0" xfId="0" applyFont="1" applyFill="1" applyBorder="1" applyAlignment="1" applyProtection="1">
      <alignment horizontal="center"/>
      <protection hidden="1"/>
    </xf>
    <xf numFmtId="164" fontId="24" fillId="5" borderId="0" xfId="0" applyNumberFormat="1" applyFont="1" applyFill="1" applyBorder="1" applyAlignment="1" applyProtection="1">
      <alignment horizontal="center"/>
      <protection hidden="1"/>
    </xf>
    <xf numFmtId="0" fontId="24" fillId="5" borderId="25" xfId="0" applyFont="1" applyFill="1" applyBorder="1" applyProtection="1">
      <protection hidden="1"/>
    </xf>
    <xf numFmtId="0" fontId="24" fillId="5" borderId="26" xfId="0" applyFont="1" applyFill="1" applyBorder="1" applyProtection="1">
      <protection hidden="1"/>
    </xf>
    <xf numFmtId="0" fontId="24" fillId="5" borderId="27" xfId="0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16" fillId="5" borderId="0" xfId="0" applyFont="1" applyFill="1" applyBorder="1" applyProtection="1">
      <protection hidden="1"/>
    </xf>
    <xf numFmtId="0" fontId="24" fillId="0" borderId="0" xfId="0" applyFont="1" applyFill="1" applyProtection="1">
      <protection hidden="1"/>
    </xf>
    <xf numFmtId="0" fontId="0" fillId="0" borderId="0" xfId="0"/>
    <xf numFmtId="0" fontId="6" fillId="0" borderId="0" xfId="0" applyFont="1" applyFill="1" applyAlignment="1" applyProtection="1">
      <protection hidden="1"/>
    </xf>
    <xf numFmtId="0" fontId="16" fillId="5" borderId="23" xfId="0" applyFont="1" applyFill="1" applyBorder="1" applyAlignment="1" applyProtection="1">
      <protection hidden="1"/>
    </xf>
    <xf numFmtId="0" fontId="16" fillId="5" borderId="0" xfId="0" applyFont="1" applyFill="1" applyBorder="1" applyAlignment="1" applyProtection="1">
      <protection hidden="1"/>
    </xf>
    <xf numFmtId="0" fontId="24" fillId="0" borderId="0" xfId="0" applyFont="1" applyFill="1" applyAlignment="1" applyProtection="1">
      <protection hidden="1"/>
    </xf>
    <xf numFmtId="0" fontId="0" fillId="0" borderId="0" xfId="0" applyAlignment="1"/>
    <xf numFmtId="0" fontId="26" fillId="2" borderId="37" xfId="0" applyFont="1" applyFill="1" applyBorder="1" applyAlignment="1" applyProtection="1">
      <alignment horizontal="centerContinuous"/>
      <protection hidden="1"/>
    </xf>
    <xf numFmtId="0" fontId="27" fillId="2" borderId="22" xfId="0" applyFont="1" applyFill="1" applyBorder="1" applyAlignment="1" applyProtection="1">
      <alignment horizontal="centerContinuous"/>
      <protection hidden="1"/>
    </xf>
    <xf numFmtId="0" fontId="24" fillId="0" borderId="28" xfId="0" applyFont="1" applyBorder="1" applyAlignment="1" applyProtection="1">
      <alignment horizontal="centerContinuous"/>
      <protection hidden="1"/>
    </xf>
    <xf numFmtId="0" fontId="29" fillId="0" borderId="23" xfId="0" applyFont="1" applyBorder="1" applyProtection="1">
      <protection hidden="1"/>
    </xf>
    <xf numFmtId="0" fontId="24" fillId="3" borderId="58" xfId="0" applyFont="1" applyFill="1" applyBorder="1" applyAlignment="1" applyProtection="1">
      <alignment horizontal="center"/>
      <protection locked="0"/>
    </xf>
    <xf numFmtId="0" fontId="30" fillId="0" borderId="59" xfId="0" applyFont="1" applyBorder="1" applyAlignment="1" applyProtection="1">
      <alignment horizontal="centerContinuous"/>
      <protection hidden="1"/>
    </xf>
    <xf numFmtId="0" fontId="24" fillId="0" borderId="60" xfId="0" applyFont="1" applyBorder="1" applyAlignment="1" applyProtection="1">
      <alignment horizontal="centerContinuous"/>
      <protection hidden="1"/>
    </xf>
    <xf numFmtId="0" fontId="32" fillId="0" borderId="61" xfId="0" applyFont="1" applyBorder="1" applyAlignment="1" applyProtection="1">
      <alignment horizontal="center"/>
      <protection hidden="1"/>
    </xf>
    <xf numFmtId="0" fontId="32" fillId="0" borderId="62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167" fontId="33" fillId="0" borderId="63" xfId="0" applyNumberFormat="1" applyFont="1" applyBorder="1" applyAlignment="1" applyProtection="1">
      <alignment horizontal="center"/>
      <protection hidden="1"/>
    </xf>
    <xf numFmtId="0" fontId="32" fillId="0" borderId="23" xfId="0" applyFont="1" applyFill="1" applyBorder="1" applyAlignment="1" applyProtection="1">
      <alignment horizontal="center"/>
      <protection hidden="1"/>
    </xf>
    <xf numFmtId="0" fontId="32" fillId="0" borderId="25" xfId="0" applyFont="1" applyFill="1" applyBorder="1" applyAlignment="1" applyProtection="1">
      <alignment horizontal="center"/>
      <protection hidden="1"/>
    </xf>
    <xf numFmtId="166" fontId="24" fillId="3" borderId="64" xfId="0" applyNumberFormat="1" applyFont="1" applyFill="1" applyBorder="1" applyAlignment="1" applyProtection="1">
      <alignment horizontal="center"/>
      <protection locked="0"/>
    </xf>
    <xf numFmtId="0" fontId="32" fillId="0" borderId="46" xfId="0" applyFont="1" applyFill="1" applyBorder="1" applyAlignment="1" applyProtection="1">
      <alignment horizontal="left"/>
      <protection hidden="1"/>
    </xf>
    <xf numFmtId="0" fontId="24" fillId="0" borderId="35" xfId="0" applyFont="1" applyBorder="1" applyAlignment="1" applyProtection="1">
      <alignment horizontal="centerContinuous"/>
      <protection hidden="1"/>
    </xf>
    <xf numFmtId="0" fontId="24" fillId="6" borderId="58" xfId="0" applyFont="1" applyFill="1" applyBorder="1" applyAlignment="1" applyProtection="1">
      <alignment horizontal="center"/>
      <protection locked="0"/>
    </xf>
    <xf numFmtId="167" fontId="24" fillId="0" borderId="65" xfId="0" applyNumberFormat="1" applyFont="1" applyBorder="1" applyAlignment="1" applyProtection="1">
      <alignment horizontal="center"/>
      <protection hidden="1"/>
    </xf>
    <xf numFmtId="2" fontId="24" fillId="2" borderId="24" xfId="0" applyNumberFormat="1" applyFont="1" applyFill="1" applyBorder="1" applyAlignment="1" applyProtection="1">
      <alignment horizontal="center"/>
      <protection hidden="1"/>
    </xf>
    <xf numFmtId="0" fontId="24" fillId="4" borderId="66" xfId="0" applyFont="1" applyFill="1" applyBorder="1" applyAlignment="1" applyProtection="1">
      <alignment horizontal="centerContinuous"/>
      <protection hidden="1"/>
    </xf>
    <xf numFmtId="0" fontId="24" fillId="4" borderId="24" xfId="0" applyFont="1" applyFill="1" applyBorder="1" applyAlignment="1" applyProtection="1">
      <alignment horizontal="centerContinuous"/>
      <protection hidden="1"/>
    </xf>
    <xf numFmtId="0" fontId="24" fillId="4" borderId="67" xfId="0" applyFont="1" applyFill="1" applyBorder="1" applyAlignment="1" applyProtection="1">
      <alignment horizontal="centerContinuous"/>
      <protection hidden="1"/>
    </xf>
    <xf numFmtId="0" fontId="32" fillId="0" borderId="66" xfId="0" applyFont="1" applyBorder="1" applyAlignment="1" applyProtection="1">
      <alignment horizontal="centerContinuous"/>
      <protection hidden="1"/>
    </xf>
    <xf numFmtId="167" fontId="24" fillId="0" borderId="68" xfId="0" applyNumberFormat="1" applyFont="1" applyBorder="1" applyAlignment="1" applyProtection="1">
      <alignment horizontal="centerContinuous"/>
      <protection hidden="1"/>
    </xf>
    <xf numFmtId="0" fontId="24" fillId="2" borderId="24" xfId="0" applyFont="1" applyFill="1" applyBorder="1" applyAlignment="1" applyProtection="1">
      <alignment horizontal="centerContinuous"/>
      <protection hidden="1"/>
    </xf>
    <xf numFmtId="167" fontId="32" fillId="2" borderId="69" xfId="0" applyNumberFormat="1" applyFont="1" applyFill="1" applyBorder="1" applyAlignment="1" applyProtection="1">
      <alignment horizontal="center"/>
      <protection hidden="1"/>
    </xf>
    <xf numFmtId="0" fontId="32" fillId="0" borderId="20" xfId="0" applyFont="1" applyBorder="1" applyAlignment="1" applyProtection="1">
      <alignment horizontal="center"/>
      <protection hidden="1"/>
    </xf>
    <xf numFmtId="167" fontId="24" fillId="0" borderId="42" xfId="0" applyNumberFormat="1" applyFont="1" applyBorder="1" applyAlignment="1" applyProtection="1">
      <alignment horizontal="center"/>
      <protection hidden="1"/>
    </xf>
    <xf numFmtId="0" fontId="24" fillId="0" borderId="56" xfId="0" applyFont="1" applyBorder="1" applyAlignment="1" applyProtection="1">
      <alignment horizontal="centerContinuous"/>
      <protection hidden="1"/>
    </xf>
    <xf numFmtId="0" fontId="24" fillId="0" borderId="25" xfId="0" applyFont="1" applyBorder="1" applyProtection="1">
      <protection hidden="1"/>
    </xf>
    <xf numFmtId="0" fontId="24" fillId="5" borderId="70" xfId="0" applyFont="1" applyFill="1" applyBorder="1" applyProtection="1">
      <protection hidden="1"/>
    </xf>
    <xf numFmtId="0" fontId="24" fillId="5" borderId="71" xfId="0" applyFont="1" applyFill="1" applyBorder="1" applyProtection="1">
      <protection hidden="1"/>
    </xf>
    <xf numFmtId="0" fontId="24" fillId="5" borderId="71" xfId="0" applyFont="1" applyFill="1" applyBorder="1" applyAlignment="1" applyProtection="1">
      <alignment horizontal="center"/>
      <protection hidden="1"/>
    </xf>
    <xf numFmtId="0" fontId="24" fillId="5" borderId="22" xfId="0" applyFont="1" applyFill="1" applyBorder="1" applyProtection="1">
      <protection hidden="1"/>
    </xf>
    <xf numFmtId="0" fontId="24" fillId="5" borderId="61" xfId="0" applyFont="1" applyFill="1" applyBorder="1" applyProtection="1">
      <protection hidden="1"/>
    </xf>
    <xf numFmtId="0" fontId="24" fillId="5" borderId="72" xfId="0" applyFont="1" applyFill="1" applyBorder="1" applyProtection="1">
      <protection hidden="1"/>
    </xf>
    <xf numFmtId="0" fontId="24" fillId="5" borderId="73" xfId="0" applyFont="1" applyFill="1" applyBorder="1" applyProtection="1">
      <protection hidden="1"/>
    </xf>
    <xf numFmtId="0" fontId="16" fillId="3" borderId="58" xfId="0" applyFont="1" applyFill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Continuous"/>
      <protection hidden="1"/>
    </xf>
    <xf numFmtId="0" fontId="10" fillId="0" borderId="62" xfId="0" applyFont="1" applyBorder="1" applyAlignment="1" applyProtection="1">
      <alignment horizontal="center"/>
      <protection hidden="1"/>
    </xf>
    <xf numFmtId="167" fontId="15" fillId="0" borderId="63" xfId="0" applyNumberFormat="1" applyFont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Continuous"/>
      <protection hidden="1"/>
    </xf>
    <xf numFmtId="0" fontId="6" fillId="0" borderId="0" xfId="0" applyFont="1" applyBorder="1" applyAlignment="1" applyProtection="1">
      <alignment horizontal="centerContinuous"/>
      <protection hidden="1"/>
    </xf>
    <xf numFmtId="0" fontId="8" fillId="0" borderId="59" xfId="0" applyFont="1" applyBorder="1" applyAlignment="1" applyProtection="1">
      <alignment horizontal="centerContinuous"/>
      <protection hidden="1"/>
    </xf>
    <xf numFmtId="0" fontId="10" fillId="0" borderId="61" xfId="0" applyFont="1" applyBorder="1" applyAlignment="1" applyProtection="1">
      <alignment horizontal="center"/>
      <protection hidden="1"/>
    </xf>
    <xf numFmtId="0" fontId="10" fillId="0" borderId="23" xfId="0" applyFont="1" applyBorder="1" applyAlignment="1" applyProtection="1">
      <alignment horizontal="center"/>
      <protection hidden="1"/>
    </xf>
    <xf numFmtId="0" fontId="10" fillId="0" borderId="23" xfId="0" applyFont="1" applyFill="1" applyBorder="1" applyAlignment="1" applyProtection="1">
      <alignment horizontal="center"/>
      <protection hidden="1"/>
    </xf>
    <xf numFmtId="0" fontId="10" fillId="0" borderId="25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6" fillId="0" borderId="35" xfId="0" applyFont="1" applyBorder="1" applyAlignment="1" applyProtection="1">
      <alignment horizontal="left"/>
      <protection hidden="1"/>
    </xf>
    <xf numFmtId="0" fontId="6" fillId="2" borderId="74" xfId="0" applyFont="1" applyFill="1" applyBorder="1" applyProtection="1">
      <protection hidden="1"/>
    </xf>
    <xf numFmtId="0" fontId="10" fillId="0" borderId="47" xfId="0" applyFont="1" applyBorder="1" applyAlignment="1" applyProtection="1">
      <alignment horizontal="center"/>
      <protection hidden="1"/>
    </xf>
    <xf numFmtId="167" fontId="6" fillId="3" borderId="64" xfId="0" applyNumberFormat="1" applyFont="1" applyFill="1" applyBorder="1" applyAlignment="1" applyProtection="1">
      <alignment horizontal="center"/>
      <protection locked="0"/>
    </xf>
    <xf numFmtId="0" fontId="10" fillId="0" borderId="46" xfId="0" applyFont="1" applyBorder="1" applyAlignment="1" applyProtection="1">
      <alignment horizontal="left"/>
      <protection hidden="1"/>
    </xf>
    <xf numFmtId="0" fontId="6" fillId="2" borderId="47" xfId="0" applyFont="1" applyFill="1" applyBorder="1" applyProtection="1">
      <protection hidden="1"/>
    </xf>
    <xf numFmtId="0" fontId="5" fillId="5" borderId="26" xfId="0" applyFont="1" applyFill="1" applyBorder="1" applyProtection="1">
      <protection hidden="1"/>
    </xf>
    <xf numFmtId="0" fontId="5" fillId="5" borderId="26" xfId="0" applyFont="1" applyFill="1" applyBorder="1" applyAlignment="1" applyProtection="1">
      <alignment horizontal="center"/>
      <protection hidden="1"/>
    </xf>
    <xf numFmtId="164" fontId="5" fillId="5" borderId="26" xfId="0" applyNumberFormat="1" applyFont="1" applyFill="1" applyBorder="1" applyAlignment="1" applyProtection="1">
      <alignment horizontal="center"/>
      <protection hidden="1"/>
    </xf>
    <xf numFmtId="167" fontId="6" fillId="0" borderId="65" xfId="0" applyNumberFormat="1" applyFont="1" applyBorder="1" applyAlignment="1" applyProtection="1">
      <alignment horizontal="center"/>
      <protection hidden="1"/>
    </xf>
    <xf numFmtId="0" fontId="6" fillId="4" borderId="66" xfId="0" applyFont="1" applyFill="1" applyBorder="1" applyAlignment="1" applyProtection="1">
      <alignment horizontal="centerContinuous"/>
      <protection hidden="1"/>
    </xf>
    <xf numFmtId="0" fontId="6" fillId="4" borderId="24" xfId="0" applyFont="1" applyFill="1" applyBorder="1" applyAlignment="1" applyProtection="1">
      <alignment horizontal="centerContinuous"/>
      <protection hidden="1"/>
    </xf>
    <xf numFmtId="0" fontId="6" fillId="4" borderId="67" xfId="0" applyFont="1" applyFill="1" applyBorder="1" applyAlignment="1" applyProtection="1">
      <alignment horizontal="centerContinuous"/>
      <protection hidden="1"/>
    </xf>
    <xf numFmtId="0" fontId="10" fillId="0" borderId="66" xfId="0" applyFont="1" applyBorder="1" applyAlignment="1" applyProtection="1">
      <alignment horizontal="centerContinuous"/>
      <protection hidden="1"/>
    </xf>
    <xf numFmtId="0" fontId="6" fillId="0" borderId="68" xfId="0" applyFont="1" applyBorder="1" applyAlignment="1" applyProtection="1">
      <alignment horizontal="centerContinuous"/>
      <protection hidden="1"/>
    </xf>
    <xf numFmtId="0" fontId="6" fillId="2" borderId="24" xfId="0" applyFont="1" applyFill="1" applyBorder="1" applyAlignment="1" applyProtection="1">
      <alignment horizontal="centerContinuous"/>
      <protection hidden="1"/>
    </xf>
    <xf numFmtId="0" fontId="4" fillId="0" borderId="37" xfId="0" applyFont="1" applyBorder="1" applyAlignment="1" applyProtection="1">
      <alignment horizontal="centerContinuous"/>
      <protection hidden="1"/>
    </xf>
    <xf numFmtId="0" fontId="6" fillId="0" borderId="37" xfId="0" applyFont="1" applyBorder="1" applyAlignment="1" applyProtection="1">
      <alignment horizontal="centerContinuous"/>
      <protection hidden="1"/>
    </xf>
    <xf numFmtId="0" fontId="6" fillId="0" borderId="21" xfId="0" applyFont="1" applyBorder="1" applyAlignment="1" applyProtection="1">
      <alignment horizontal="centerContinuous"/>
      <protection locked="0"/>
    </xf>
    <xf numFmtId="0" fontId="6" fillId="0" borderId="21" xfId="0" applyFont="1" applyBorder="1" applyAlignment="1" applyProtection="1">
      <alignment horizontal="centerContinuous"/>
      <protection hidden="1"/>
    </xf>
    <xf numFmtId="0" fontId="6" fillId="0" borderId="22" xfId="0" applyFont="1" applyBorder="1" applyAlignment="1" applyProtection="1">
      <alignment horizontal="centerContinuous"/>
      <protection hidden="1"/>
    </xf>
    <xf numFmtId="0" fontId="6" fillId="2" borderId="37" xfId="0" applyFont="1" applyFill="1" applyBorder="1" applyProtection="1">
      <protection hidden="1"/>
    </xf>
    <xf numFmtId="0" fontId="6" fillId="2" borderId="21" xfId="0" applyFont="1" applyFill="1" applyBorder="1" applyProtection="1">
      <protection hidden="1"/>
    </xf>
    <xf numFmtId="0" fontId="6" fillId="2" borderId="21" xfId="0" applyFont="1" applyFill="1" applyBorder="1" applyProtection="1">
      <protection locked="0"/>
    </xf>
    <xf numFmtId="0" fontId="6" fillId="2" borderId="22" xfId="0" applyFont="1" applyFill="1" applyBorder="1" applyProtection="1">
      <protection hidden="1"/>
    </xf>
    <xf numFmtId="0" fontId="5" fillId="5" borderId="75" xfId="0" applyFont="1" applyFill="1" applyBorder="1" applyAlignment="1" applyProtection="1">
      <alignment horizontal="center"/>
      <protection hidden="1"/>
    </xf>
    <xf numFmtId="0" fontId="6" fillId="5" borderId="37" xfId="0" applyFont="1" applyFill="1" applyBorder="1" applyProtection="1">
      <protection hidden="1"/>
    </xf>
    <xf numFmtId="0" fontId="5" fillId="5" borderId="21" xfId="0" applyFont="1" applyFill="1" applyBorder="1" applyProtection="1">
      <protection hidden="1"/>
    </xf>
    <xf numFmtId="0" fontId="5" fillId="5" borderId="21" xfId="0" applyFont="1" applyFill="1" applyBorder="1" applyAlignment="1" applyProtection="1">
      <alignment horizontal="center"/>
      <protection hidden="1"/>
    </xf>
    <xf numFmtId="0" fontId="6" fillId="5" borderId="21" xfId="0" applyFont="1" applyFill="1" applyBorder="1" applyProtection="1">
      <protection hidden="1"/>
    </xf>
    <xf numFmtId="0" fontId="6" fillId="5" borderId="22" xfId="0" applyFont="1" applyFill="1" applyBorder="1" applyProtection="1">
      <protection hidden="1"/>
    </xf>
    <xf numFmtId="0" fontId="6" fillId="5" borderId="61" xfId="0" applyFont="1" applyFill="1" applyBorder="1" applyProtection="1">
      <protection hidden="1"/>
    </xf>
    <xf numFmtId="0" fontId="6" fillId="5" borderId="72" xfId="0" applyFont="1" applyFill="1" applyBorder="1" applyProtection="1">
      <protection hidden="1"/>
    </xf>
    <xf numFmtId="0" fontId="5" fillId="5" borderId="1" xfId="0" applyFont="1" applyFill="1" applyBorder="1" applyProtection="1">
      <protection hidden="1"/>
    </xf>
    <xf numFmtId="164" fontId="5" fillId="5" borderId="1" xfId="0" applyNumberFormat="1" applyFont="1" applyFill="1" applyBorder="1" applyAlignment="1" applyProtection="1">
      <alignment horizontal="center"/>
      <protection hidden="1"/>
    </xf>
    <xf numFmtId="0" fontId="5" fillId="5" borderId="45" xfId="0" applyFont="1" applyFill="1" applyBorder="1" applyAlignment="1" applyProtection="1">
      <alignment horizontal="center"/>
      <protection hidden="1"/>
    </xf>
    <xf numFmtId="0" fontId="5" fillId="5" borderId="9" xfId="0" applyFont="1" applyFill="1" applyBorder="1" applyProtection="1">
      <protection hidden="1"/>
    </xf>
    <xf numFmtId="0" fontId="5" fillId="5" borderId="14" xfId="0" applyFont="1" applyFill="1" applyBorder="1" applyProtection="1">
      <protection hidden="1"/>
    </xf>
    <xf numFmtId="0" fontId="16" fillId="5" borderId="2" xfId="0" applyFont="1" applyFill="1" applyBorder="1" applyProtection="1">
      <protection hidden="1"/>
    </xf>
    <xf numFmtId="0" fontId="16" fillId="5" borderId="12" xfId="0" applyFont="1" applyFill="1" applyBorder="1" applyAlignment="1" applyProtection="1">
      <alignment horizontal="center"/>
      <protection hidden="1"/>
    </xf>
    <xf numFmtId="0" fontId="5" fillId="5" borderId="71" xfId="0" applyFont="1" applyFill="1" applyBorder="1" applyProtection="1">
      <protection hidden="1"/>
    </xf>
    <xf numFmtId="0" fontId="5" fillId="5" borderId="71" xfId="0" applyFont="1" applyFill="1" applyBorder="1" applyAlignment="1" applyProtection="1">
      <alignment horizontal="center"/>
      <protection hidden="1"/>
    </xf>
    <xf numFmtId="0" fontId="10" fillId="5" borderId="26" xfId="0" applyFont="1" applyFill="1" applyBorder="1" applyAlignment="1" applyProtection="1">
      <alignment horizontal="center"/>
      <protection hidden="1"/>
    </xf>
    <xf numFmtId="0" fontId="10" fillId="5" borderId="26" xfId="0" applyFont="1" applyFill="1" applyBorder="1" applyAlignment="1" applyProtection="1">
      <alignment horizontal="left"/>
      <protection hidden="1"/>
    </xf>
    <xf numFmtId="166" fontId="6" fillId="3" borderId="64" xfId="0" applyNumberFormat="1" applyFont="1" applyFill="1" applyBorder="1" applyAlignment="1" applyProtection="1">
      <alignment horizontal="center"/>
      <protection locked="0"/>
    </xf>
    <xf numFmtId="0" fontId="10" fillId="0" borderId="46" xfId="0" applyFont="1" applyFill="1" applyBorder="1" applyAlignment="1" applyProtection="1">
      <alignment horizontal="left"/>
      <protection hidden="1"/>
    </xf>
    <xf numFmtId="0" fontId="7" fillId="0" borderId="37" xfId="0" applyFont="1" applyBorder="1" applyProtection="1">
      <protection hidden="1"/>
    </xf>
    <xf numFmtId="0" fontId="6" fillId="3" borderId="76" xfId="0" applyFont="1" applyFill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/>
      <protection hidden="1"/>
    </xf>
    <xf numFmtId="0" fontId="7" fillId="0" borderId="21" xfId="0" applyFont="1" applyBorder="1" applyProtection="1">
      <protection hidden="1"/>
    </xf>
    <xf numFmtId="0" fontId="6" fillId="0" borderId="21" xfId="0" applyFont="1" applyBorder="1" applyProtection="1">
      <protection hidden="1"/>
    </xf>
    <xf numFmtId="0" fontId="16" fillId="3" borderId="77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hidden="1"/>
    </xf>
    <xf numFmtId="0" fontId="35" fillId="5" borderId="0" xfId="0" applyFont="1" applyFill="1" applyBorder="1" applyAlignment="1" applyProtection="1">
      <protection hidden="1"/>
    </xf>
    <xf numFmtId="0" fontId="36" fillId="5" borderId="0" xfId="0" applyFont="1" applyFill="1" applyBorder="1" applyAlignment="1" applyProtection="1">
      <protection hidden="1"/>
    </xf>
    <xf numFmtId="14" fontId="6" fillId="5" borderId="0" xfId="0" applyNumberFormat="1" applyFont="1" applyFill="1" applyAlignment="1" applyProtection="1">
      <alignment horizontal="center"/>
      <protection hidden="1"/>
    </xf>
    <xf numFmtId="14" fontId="6" fillId="5" borderId="57" xfId="0" applyNumberFormat="1" applyFont="1" applyFill="1" applyBorder="1" applyAlignment="1" applyProtection="1">
      <alignment horizontal="center"/>
      <protection hidden="1"/>
    </xf>
    <xf numFmtId="14" fontId="6" fillId="5" borderId="0" xfId="0" applyNumberFormat="1" applyFont="1" applyFill="1" applyBorder="1" applyAlignment="1" applyProtection="1">
      <alignment horizontal="center"/>
      <protection hidden="1"/>
    </xf>
    <xf numFmtId="0" fontId="13" fillId="2" borderId="37" xfId="0" applyFont="1" applyFill="1" applyBorder="1" applyAlignment="1" applyProtection="1">
      <alignment horizontal="center"/>
      <protection hidden="1"/>
    </xf>
    <xf numFmtId="0" fontId="13" fillId="2" borderId="21" xfId="0" applyFont="1" applyFill="1" applyBorder="1" applyAlignment="1" applyProtection="1">
      <alignment horizontal="center"/>
      <protection hidden="1"/>
    </xf>
    <xf numFmtId="0" fontId="13" fillId="2" borderId="22" xfId="0" applyFont="1" applyFill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hidden="1"/>
    </xf>
    <xf numFmtId="0" fontId="4" fillId="0" borderId="34" xfId="0" applyFont="1" applyBorder="1" applyAlignment="1" applyProtection="1">
      <alignment horizontal="center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11" fillId="5" borderId="34" xfId="0" applyFont="1" applyFill="1" applyBorder="1" applyAlignment="1" applyProtection="1">
      <alignment horizontal="center"/>
      <protection hidden="1"/>
    </xf>
    <xf numFmtId="0" fontId="36" fillId="5" borderId="78" xfId="0" applyFont="1" applyFill="1" applyBorder="1" applyAlignment="1" applyProtection="1">
      <alignment horizontal="center"/>
      <protection hidden="1"/>
    </xf>
    <xf numFmtId="0" fontId="36" fillId="5" borderId="79" xfId="0" applyFont="1" applyFill="1" applyBorder="1" applyAlignment="1" applyProtection="1">
      <alignment horizontal="center"/>
      <protection hidden="1"/>
    </xf>
    <xf numFmtId="0" fontId="17" fillId="0" borderId="33" xfId="0" applyFont="1" applyBorder="1" applyAlignment="1" applyProtection="1">
      <alignment horizontal="center"/>
      <protection hidden="1"/>
    </xf>
    <xf numFmtId="0" fontId="17" fillId="0" borderId="34" xfId="0" applyFont="1" applyBorder="1" applyAlignment="1" applyProtection="1">
      <alignment horizontal="center"/>
      <protection hidden="1"/>
    </xf>
    <xf numFmtId="0" fontId="17" fillId="0" borderId="35" xfId="0" applyFont="1" applyBorder="1" applyAlignment="1" applyProtection="1">
      <alignment horizontal="center"/>
      <protection hidden="1"/>
    </xf>
    <xf numFmtId="0" fontId="16" fillId="5" borderId="3" xfId="0" applyFont="1" applyFill="1" applyBorder="1" applyAlignment="1" applyProtection="1">
      <alignment horizontal="center"/>
      <protection hidden="1"/>
    </xf>
    <xf numFmtId="0" fontId="16" fillId="5" borderId="4" xfId="0" applyFont="1" applyFill="1" applyBorder="1" applyAlignment="1" applyProtection="1">
      <alignment horizontal="center"/>
      <protection hidden="1"/>
    </xf>
    <xf numFmtId="0" fontId="11" fillId="5" borderId="35" xfId="0" applyFont="1" applyFill="1" applyBorder="1" applyAlignment="1" applyProtection="1">
      <alignment horizontal="center"/>
      <protection hidden="1"/>
    </xf>
    <xf numFmtId="0" fontId="5" fillId="5" borderId="59" xfId="0" applyFont="1" applyFill="1" applyBorder="1" applyAlignment="1" applyProtection="1">
      <alignment horizontal="center"/>
      <protection hidden="1"/>
    </xf>
    <xf numFmtId="0" fontId="5" fillId="5" borderId="4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8" fillId="5" borderId="26" xfId="0" applyFont="1" applyFill="1" applyBorder="1" applyAlignment="1" applyProtection="1">
      <alignment horizontal="center"/>
      <protection hidden="1"/>
    </xf>
    <xf numFmtId="0" fontId="28" fillId="5" borderId="34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 vs Transformed Data</a:t>
            </a:r>
          </a:p>
        </c:rich>
      </c:tx>
      <c:layout>
        <c:manualLayout>
          <c:xMode val="edge"/>
          <c:yMode val="edge"/>
          <c:x val="0.22857161352588767"/>
          <c:y val="3.7162132711750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5938093847801"/>
          <c:y val="0.22297297297297297"/>
          <c:w val="0.44898003924190782"/>
          <c:h val="0.54391891891891897"/>
        </c:manualLayout>
      </c:layout>
      <c:lineChart>
        <c:grouping val="standard"/>
        <c:varyColors val="0"/>
        <c:ser>
          <c:idx val="0"/>
          <c:order val="0"/>
          <c:tx>
            <c:v>Original Data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SimpRand!$C$13:$C$42</c:f>
              <c:numCache>
                <c:formatCode>0.00000</c:formatCode>
                <c:ptCount val="30"/>
              </c:numCache>
            </c:numRef>
          </c:val>
          <c:smooth val="0"/>
        </c:ser>
        <c:ser>
          <c:idx val="1"/>
          <c:order val="1"/>
          <c:tx>
            <c:v>Square Root Transf. Data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SqrRtTrnsf!$C$15:$C$44</c:f>
              <c:numCache>
                <c:formatCode>0.00000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89064"/>
        <c:axId val="407587104"/>
      </c:lineChart>
      <c:catAx>
        <c:axId val="40758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Samples</a:t>
                </a:r>
              </a:p>
            </c:rich>
          </c:tx>
          <c:layout>
            <c:manualLayout>
              <c:xMode val="edge"/>
              <c:yMode val="edge"/>
              <c:x val="0.36326577451361181"/>
              <c:y val="0.871621706131501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58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58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Sample Results</a:t>
                </a:r>
              </a:p>
            </c:rich>
          </c:tx>
          <c:layout>
            <c:manualLayout>
              <c:xMode val="edge"/>
              <c:yMode val="edge"/>
              <c:x val="3.2653037204430212E-2"/>
              <c:y val="0.32094601893174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589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938843967374206"/>
          <c:y val="0.36824317537925211"/>
          <c:w val="0.16480903452090925"/>
          <c:h val="0.25337843599875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 vs. Transformed Data</a:t>
            </a:r>
          </a:p>
        </c:rich>
      </c:tx>
      <c:layout>
        <c:manualLayout>
          <c:xMode val="edge"/>
          <c:yMode val="edge"/>
          <c:x val="0.22449003239143664"/>
          <c:y val="3.7162188897242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5938093847801"/>
          <c:y val="0.22297297297297297"/>
          <c:w val="0.45714331268266967"/>
          <c:h val="0.54391891891891897"/>
        </c:manualLayout>
      </c:layout>
      <c:lineChart>
        <c:grouping val="standard"/>
        <c:varyColors val="0"/>
        <c:ser>
          <c:idx val="0"/>
          <c:order val="0"/>
          <c:tx>
            <c:v>Original Data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SimpRand!$C$13:$C$42</c:f>
              <c:numCache>
                <c:formatCode>0.00000</c:formatCode>
                <c:ptCount val="30"/>
              </c:numCache>
            </c:numRef>
          </c:val>
          <c:smooth val="0"/>
        </c:ser>
        <c:ser>
          <c:idx val="1"/>
          <c:order val="1"/>
          <c:tx>
            <c:v>Arcsin Transf. Data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ArcsinTransf!$C$15:$C$44</c:f>
              <c:numCache>
                <c:formatCode>0.00000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89456"/>
        <c:axId val="407587496"/>
      </c:lineChart>
      <c:catAx>
        <c:axId val="40758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Samples</a:t>
                </a:r>
              </a:p>
            </c:rich>
          </c:tx>
          <c:layout>
            <c:manualLayout>
              <c:xMode val="edge"/>
              <c:yMode val="edge"/>
              <c:x val="0.36734732573144152"/>
              <c:y val="0.87162162518630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587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587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Sample Results</a:t>
                </a:r>
              </a:p>
            </c:rich>
          </c:tx>
          <c:layout>
            <c:manualLayout>
              <c:xMode val="edge"/>
              <c:yMode val="edge"/>
              <c:x val="3.265302539523697E-2"/>
              <c:y val="0.3209459370342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589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5517107184359"/>
          <c:y val="0.4222973133383453"/>
          <c:w val="0.154506154958055"/>
          <c:h val="0.145270182935675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 vs. Transformed Data</a:t>
            </a:r>
          </a:p>
        </c:rich>
      </c:tx>
      <c:layout>
        <c:manualLayout>
          <c:xMode val="edge"/>
          <c:yMode val="edge"/>
          <c:x val="0.22449003239143664"/>
          <c:y val="3.7162188897242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5938093847806"/>
          <c:y val="0.22297297297297297"/>
          <c:w val="0.45714331268266967"/>
          <c:h val="0.54391891891891897"/>
        </c:manualLayout>
      </c:layout>
      <c:lineChart>
        <c:grouping val="standard"/>
        <c:varyColors val="0"/>
        <c:ser>
          <c:idx val="0"/>
          <c:order val="0"/>
          <c:tx>
            <c:v>Original Data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SimpRand!$C$13:$C$42</c:f>
              <c:numCache>
                <c:formatCode>0.00000</c:formatCode>
                <c:ptCount val="30"/>
              </c:numCache>
            </c:numRef>
          </c:val>
          <c:smooth val="0"/>
        </c:ser>
        <c:ser>
          <c:idx val="1"/>
          <c:order val="1"/>
          <c:tx>
            <c:v>Natural Log Transf. Data</c:v>
          </c:tx>
          <c:val>
            <c:numRef>
              <c:f>'LN Transf'!$C$17:$C$46</c:f>
              <c:numCache>
                <c:formatCode>0.00000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054256"/>
        <c:axId val="410057000"/>
      </c:lineChart>
      <c:catAx>
        <c:axId val="41005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Samples</a:t>
                </a:r>
              </a:p>
            </c:rich>
          </c:tx>
          <c:layout>
            <c:manualLayout>
              <c:xMode val="edge"/>
              <c:yMode val="edge"/>
              <c:x val="0.36734732573144152"/>
              <c:y val="0.87162162518630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05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057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Sample Results</a:t>
                </a:r>
              </a:p>
            </c:rich>
          </c:tx>
          <c:layout>
            <c:manualLayout>
              <c:xMode val="edge"/>
              <c:yMode val="edge"/>
              <c:x val="3.265302539523697E-2"/>
              <c:y val="0.3209459370342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0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5517107184359"/>
          <c:y val="0.4222973133383453"/>
          <c:w val="0.19430694908955767"/>
          <c:h val="0.141494875954576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276655</xdr:colOff>
      <xdr:row>2</xdr:row>
      <xdr:rowOff>66674</xdr:rowOff>
    </xdr:from>
    <xdr:to>
      <xdr:col>2</xdr:col>
      <xdr:colOff>847296</xdr:colOff>
      <xdr:row>5</xdr:row>
      <xdr:rowOff>19050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9530" y="419099"/>
          <a:ext cx="1532666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2</xdr:row>
      <xdr:rowOff>95250</xdr:rowOff>
    </xdr:from>
    <xdr:to>
      <xdr:col>2</xdr:col>
      <xdr:colOff>933450</xdr:colOff>
      <xdr:row>5</xdr:row>
      <xdr:rowOff>0</xdr:rowOff>
    </xdr:to>
    <xdr:pic>
      <xdr:nvPicPr>
        <xdr:cNvPr id="3" name="Picture 2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447675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3</xdr:row>
      <xdr:rowOff>38100</xdr:rowOff>
    </xdr:from>
    <xdr:to>
      <xdr:col>2</xdr:col>
      <xdr:colOff>723900</xdr:colOff>
      <xdr:row>6</xdr:row>
      <xdr:rowOff>57150</xdr:rowOff>
    </xdr:to>
    <xdr:pic>
      <xdr:nvPicPr>
        <xdr:cNvPr id="3" name="Picture 2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3875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2</xdr:row>
      <xdr:rowOff>19050</xdr:rowOff>
    </xdr:from>
    <xdr:to>
      <xdr:col>3</xdr:col>
      <xdr:colOff>19050</xdr:colOff>
      <xdr:row>4</xdr:row>
      <xdr:rowOff>123825</xdr:rowOff>
    </xdr:to>
    <xdr:pic>
      <xdr:nvPicPr>
        <xdr:cNvPr id="3" name="Picture 2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419100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2</xdr:row>
      <xdr:rowOff>95250</xdr:rowOff>
    </xdr:from>
    <xdr:to>
      <xdr:col>2</xdr:col>
      <xdr:colOff>962025</xdr:colOff>
      <xdr:row>5</xdr:row>
      <xdr:rowOff>0</xdr:rowOff>
    </xdr:to>
    <xdr:pic>
      <xdr:nvPicPr>
        <xdr:cNvPr id="3" name="Picture 2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438150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2</xdr:row>
      <xdr:rowOff>57150</xdr:rowOff>
    </xdr:from>
    <xdr:to>
      <xdr:col>4</xdr:col>
      <xdr:colOff>85725</xdr:colOff>
      <xdr:row>6</xdr:row>
      <xdr:rowOff>28575</xdr:rowOff>
    </xdr:to>
    <xdr:pic>
      <xdr:nvPicPr>
        <xdr:cNvPr id="3" name="Picture 2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323850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7</xdr:row>
      <xdr:rowOff>28575</xdr:rowOff>
    </xdr:from>
    <xdr:to>
      <xdr:col>9</xdr:col>
      <xdr:colOff>409575</xdr:colOff>
      <xdr:row>39</xdr:row>
      <xdr:rowOff>123825</xdr:rowOff>
    </xdr:to>
    <xdr:graphicFrame macro="">
      <xdr:nvGraphicFramePr>
        <xdr:cNvPr id="194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64</xdr:row>
      <xdr:rowOff>85725</xdr:rowOff>
    </xdr:from>
    <xdr:to>
      <xdr:col>9</xdr:col>
      <xdr:colOff>476250</xdr:colOff>
      <xdr:row>99</xdr:row>
      <xdr:rowOff>104775</xdr:rowOff>
    </xdr:to>
    <xdr:graphicFrame macro="">
      <xdr:nvGraphicFramePr>
        <xdr:cNvPr id="194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117</xdr:row>
      <xdr:rowOff>85725</xdr:rowOff>
    </xdr:from>
    <xdr:to>
      <xdr:col>9</xdr:col>
      <xdr:colOff>390525</xdr:colOff>
      <xdr:row>152</xdr:row>
      <xdr:rowOff>104775</xdr:rowOff>
    </xdr:to>
    <xdr:graphicFrame macro="">
      <xdr:nvGraphicFramePr>
        <xdr:cNvPr id="194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190500</xdr:colOff>
      <xdr:row>3</xdr:row>
      <xdr:rowOff>19050</xdr:rowOff>
    </xdr:to>
    <xdr:pic>
      <xdr:nvPicPr>
        <xdr:cNvPr id="6" name="Picture 5" descr="C:\Users\arnoldlc\Pictures\logo_black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0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tabSelected="1" topLeftCell="A106" workbookViewId="0">
      <selection activeCell="B115" sqref="B115"/>
    </sheetView>
  </sheetViews>
  <sheetFormatPr defaultRowHeight="15.75" x14ac:dyDescent="0.25"/>
  <cols>
    <col min="1" max="1" width="2.140625" style="2" customWidth="1"/>
    <col min="2" max="2" width="14.42578125" style="2" customWidth="1"/>
    <col min="3" max="3" width="15" style="2" bestFit="1" customWidth="1"/>
    <col min="4" max="4" width="7.7109375" style="2" customWidth="1"/>
    <col min="5" max="5" width="3.5703125" style="2" customWidth="1"/>
    <col min="6" max="6" width="29.85546875" style="2" customWidth="1"/>
    <col min="7" max="7" width="14.42578125" style="2" customWidth="1"/>
    <col min="8" max="8" width="35.28515625" style="2" customWidth="1"/>
    <col min="9" max="9" width="20.140625" style="2" customWidth="1"/>
    <col min="10" max="10" width="1.42578125" style="2" customWidth="1"/>
    <col min="11" max="12" width="9.140625" style="2"/>
    <col min="13" max="13" width="11" style="2" customWidth="1"/>
    <col min="14" max="14" width="11.7109375" style="2" customWidth="1"/>
    <col min="15" max="15" width="2.7109375" style="2" customWidth="1"/>
    <col min="16" max="16" width="14.140625" style="479" customWidth="1"/>
    <col min="17" max="17" width="2.42578125" style="2" customWidth="1"/>
    <col min="18" max="18" width="12.7109375" style="479" customWidth="1"/>
    <col min="19" max="16384" width="9.140625" style="2"/>
  </cols>
  <sheetData>
    <row r="1" spans="1:11" ht="12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1" ht="16.5" thickBot="1" x14ac:dyDescent="0.3">
      <c r="A3" s="58"/>
      <c r="B3" s="58"/>
      <c r="C3" s="58"/>
      <c r="D3" s="58"/>
      <c r="E3" s="58"/>
      <c r="F3" s="58"/>
      <c r="G3" s="58"/>
      <c r="H3" s="243"/>
      <c r="I3" s="58"/>
      <c r="J3" s="58"/>
    </row>
    <row r="4" spans="1:11" ht="15.75" customHeight="1" x14ac:dyDescent="0.25">
      <c r="A4" s="58"/>
      <c r="B4" s="58"/>
      <c r="C4" s="58"/>
      <c r="D4" s="58"/>
      <c r="E4" s="58"/>
      <c r="F4" s="492" t="s">
        <v>78</v>
      </c>
      <c r="G4" s="58"/>
      <c r="H4" s="58"/>
      <c r="I4" s="58"/>
      <c r="J4" s="58"/>
    </row>
    <row r="5" spans="1:11" ht="15.75" customHeight="1" thickBot="1" x14ac:dyDescent="0.5">
      <c r="A5" s="58"/>
      <c r="B5" s="58"/>
      <c r="C5" s="58"/>
      <c r="D5" s="480"/>
      <c r="E5" s="480"/>
      <c r="F5" s="493"/>
      <c r="G5" s="58"/>
      <c r="H5" s="482"/>
      <c r="I5" s="58"/>
      <c r="J5" s="58"/>
    </row>
    <row r="6" spans="1:11" ht="15.75" customHeight="1" x14ac:dyDescent="0.45">
      <c r="A6" s="58"/>
      <c r="B6" s="58"/>
      <c r="C6" s="58"/>
      <c r="D6" s="480"/>
      <c r="E6" s="480"/>
      <c r="F6" s="481"/>
      <c r="G6" s="58"/>
      <c r="H6" s="58"/>
      <c r="I6" s="58"/>
      <c r="J6" s="58"/>
    </row>
    <row r="7" spans="1:11" ht="15.75" customHeight="1" thickBot="1" x14ac:dyDescent="0.5">
      <c r="A7" s="58"/>
      <c r="B7" s="58"/>
      <c r="C7" s="58"/>
      <c r="D7" s="480"/>
      <c r="E7" s="480"/>
      <c r="F7" s="480"/>
      <c r="G7" s="484"/>
      <c r="H7" s="482"/>
      <c r="I7" s="58"/>
      <c r="J7" s="58"/>
    </row>
    <row r="8" spans="1:11" ht="16.5" thickBot="1" x14ac:dyDescent="0.3">
      <c r="A8" s="58"/>
      <c r="B8" s="58"/>
      <c r="C8" s="58"/>
      <c r="D8" s="58"/>
      <c r="E8" s="58"/>
      <c r="F8" s="58"/>
      <c r="G8" s="483">
        <v>42895</v>
      </c>
      <c r="H8" s="58"/>
      <c r="I8" s="58"/>
      <c r="J8" s="58"/>
    </row>
    <row r="9" spans="1:11" ht="17.25" customHeight="1" thickBot="1" x14ac:dyDescent="0.3">
      <c r="A9" s="485" t="s">
        <v>0</v>
      </c>
      <c r="B9" s="486"/>
      <c r="C9" s="486"/>
      <c r="D9" s="486"/>
      <c r="E9" s="486"/>
      <c r="F9" s="486"/>
      <c r="G9" s="486"/>
      <c r="H9" s="487"/>
      <c r="I9" s="419"/>
      <c r="J9" s="5"/>
      <c r="K9" s="9"/>
    </row>
    <row r="10" spans="1:11" ht="16.5" customHeight="1" thickBot="1" x14ac:dyDescent="0.3">
      <c r="A10" s="488" t="s">
        <v>1</v>
      </c>
      <c r="B10" s="489"/>
      <c r="C10" s="489"/>
      <c r="D10" s="489"/>
      <c r="E10" s="489"/>
      <c r="F10" s="489"/>
      <c r="G10" s="489"/>
      <c r="H10" s="490"/>
      <c r="I10" s="420"/>
      <c r="J10" s="5"/>
      <c r="K10" s="9"/>
    </row>
    <row r="11" spans="1:11" ht="16.5" customHeight="1" thickBot="1" x14ac:dyDescent="0.3">
      <c r="A11" s="448"/>
      <c r="B11" s="473" t="s">
        <v>5</v>
      </c>
      <c r="C11" s="474">
        <v>5</v>
      </c>
      <c r="D11" s="475" t="s">
        <v>6</v>
      </c>
      <c r="E11" s="449"/>
      <c r="F11" s="476" t="s">
        <v>7</v>
      </c>
      <c r="G11" s="477"/>
      <c r="H11" s="478" t="s">
        <v>77</v>
      </c>
      <c r="I11" s="10"/>
      <c r="J11" s="5"/>
      <c r="K11" s="9"/>
    </row>
    <row r="12" spans="1:11" ht="18" customHeight="1" thickTop="1" x14ac:dyDescent="0.25">
      <c r="A12" s="69"/>
      <c r="B12" s="421" t="s">
        <v>10</v>
      </c>
      <c r="C12" s="47"/>
      <c r="D12" s="13"/>
      <c r="E12" s="5"/>
      <c r="F12" s="14" t="s">
        <v>11</v>
      </c>
      <c r="G12" s="15"/>
      <c r="H12" s="416"/>
      <c r="I12" s="5"/>
      <c r="J12" s="5"/>
      <c r="K12" s="9"/>
    </row>
    <row r="13" spans="1:11" ht="15" customHeight="1" thickBot="1" x14ac:dyDescent="0.3">
      <c r="A13" s="69"/>
      <c r="B13" s="422" t="s">
        <v>12</v>
      </c>
      <c r="C13" s="265">
        <v>0.05</v>
      </c>
      <c r="D13" s="18" t="s">
        <v>6</v>
      </c>
      <c r="E13" s="5"/>
      <c r="F13" s="19" t="s">
        <v>13</v>
      </c>
      <c r="G13" s="20" t="s">
        <v>14</v>
      </c>
      <c r="H13" s="417" t="s">
        <v>15</v>
      </c>
      <c r="I13" s="5"/>
      <c r="J13" s="5"/>
      <c r="K13" s="9"/>
    </row>
    <row r="14" spans="1:11" ht="15" customHeight="1" thickTop="1" thickBot="1" x14ac:dyDescent="0.3">
      <c r="A14" s="69"/>
      <c r="B14" s="423" t="s">
        <v>16</v>
      </c>
      <c r="C14" s="265">
        <v>0.05</v>
      </c>
      <c r="D14" s="23" t="s">
        <v>6</v>
      </c>
      <c r="E14" s="5"/>
      <c r="F14" s="264">
        <f>AVERAGE(C13:C42)</f>
        <v>2.6191666666666666</v>
      </c>
      <c r="G14" s="259">
        <f>VAR(C13:C42)</f>
        <v>8.1686992424242444</v>
      </c>
      <c r="H14" s="418">
        <f>((C82^2)*G14)/((C11-F14)^2)</f>
        <v>2.6772358346097982</v>
      </c>
      <c r="I14" s="5"/>
      <c r="J14" s="5"/>
      <c r="K14" s="9"/>
    </row>
    <row r="15" spans="1:11" ht="15" customHeight="1" thickTop="1" x14ac:dyDescent="0.25">
      <c r="A15" s="69"/>
      <c r="B15" s="423" t="s">
        <v>17</v>
      </c>
      <c r="C15" s="265">
        <v>0.16</v>
      </c>
      <c r="D15" s="23" t="s">
        <v>6</v>
      </c>
      <c r="E15" s="5"/>
      <c r="F15" s="5"/>
      <c r="G15" s="5"/>
      <c r="H15" s="70"/>
      <c r="I15" s="5"/>
      <c r="J15" s="5"/>
      <c r="K15" s="9"/>
    </row>
    <row r="16" spans="1:11" ht="15" customHeight="1" x14ac:dyDescent="0.25">
      <c r="A16" s="69"/>
      <c r="B16" s="423" t="s">
        <v>19</v>
      </c>
      <c r="C16" s="265">
        <v>0.28999999999999998</v>
      </c>
      <c r="D16" s="23" t="s">
        <v>6</v>
      </c>
      <c r="E16" s="5"/>
      <c r="F16" s="5"/>
      <c r="G16" s="5"/>
      <c r="H16" s="70"/>
      <c r="I16" s="5"/>
      <c r="J16" s="5"/>
      <c r="K16" s="9"/>
    </row>
    <row r="17" spans="1:18" ht="15" customHeight="1" x14ac:dyDescent="0.25">
      <c r="A17" s="69"/>
      <c r="B17" s="423" t="s">
        <v>20</v>
      </c>
      <c r="C17" s="265">
        <v>0.41</v>
      </c>
      <c r="D17" s="23" t="s">
        <v>6</v>
      </c>
      <c r="E17" s="5"/>
      <c r="F17" s="5"/>
      <c r="G17" s="5"/>
      <c r="H17" s="70"/>
      <c r="I17" s="5"/>
      <c r="J17" s="5"/>
      <c r="K17" s="9"/>
    </row>
    <row r="18" spans="1:18" ht="15" customHeight="1" x14ac:dyDescent="0.25">
      <c r="A18" s="69"/>
      <c r="B18" s="423" t="s">
        <v>21</v>
      </c>
      <c r="C18" s="265">
        <v>1.31</v>
      </c>
      <c r="D18" s="23" t="s">
        <v>6</v>
      </c>
      <c r="E18" s="5"/>
      <c r="F18" s="5"/>
      <c r="G18" s="5"/>
      <c r="H18" s="70"/>
      <c r="I18" s="5"/>
      <c r="J18" s="5"/>
      <c r="K18" s="9"/>
    </row>
    <row r="19" spans="1:18" ht="15" customHeight="1" x14ac:dyDescent="0.25">
      <c r="A19" s="69"/>
      <c r="B19" s="423" t="s">
        <v>22</v>
      </c>
      <c r="C19" s="265">
        <v>1.99</v>
      </c>
      <c r="D19" s="23" t="s">
        <v>6</v>
      </c>
      <c r="E19" s="5"/>
      <c r="F19" s="5"/>
      <c r="G19" s="5"/>
      <c r="H19" s="70"/>
      <c r="I19" s="5"/>
      <c r="J19" s="5"/>
      <c r="K19" s="9"/>
    </row>
    <row r="20" spans="1:18" ht="15" customHeight="1" x14ac:dyDescent="0.25">
      <c r="A20" s="69"/>
      <c r="B20" s="423" t="s">
        <v>23</v>
      </c>
      <c r="C20" s="265">
        <v>2.95</v>
      </c>
      <c r="D20" s="23" t="s">
        <v>6</v>
      </c>
      <c r="E20" s="5"/>
      <c r="F20" s="5"/>
      <c r="G20" s="5"/>
      <c r="H20" s="70"/>
      <c r="I20" s="5"/>
      <c r="J20" s="5"/>
      <c r="K20" s="9"/>
    </row>
    <row r="21" spans="1:18" ht="15" customHeight="1" x14ac:dyDescent="0.25">
      <c r="A21" s="69"/>
      <c r="B21" s="423" t="s">
        <v>24</v>
      </c>
      <c r="C21" s="265">
        <v>4.08</v>
      </c>
      <c r="D21" s="23" t="s">
        <v>6</v>
      </c>
      <c r="E21" s="5"/>
      <c r="F21" s="5"/>
      <c r="G21" s="5"/>
      <c r="H21" s="70"/>
      <c r="I21" s="5"/>
      <c r="J21" s="5"/>
      <c r="K21" s="9"/>
    </row>
    <row r="22" spans="1:18" ht="15" customHeight="1" x14ac:dyDescent="0.25">
      <c r="A22" s="69"/>
      <c r="B22" s="423" t="s">
        <v>25</v>
      </c>
      <c r="C22" s="265">
        <v>5.13</v>
      </c>
      <c r="D22" s="23" t="s">
        <v>6</v>
      </c>
      <c r="E22" s="5"/>
      <c r="F22" s="5"/>
      <c r="G22" s="5"/>
      <c r="H22" s="70"/>
      <c r="I22" s="5"/>
      <c r="J22" s="5"/>
      <c r="K22" s="9"/>
    </row>
    <row r="23" spans="1:18" ht="15" customHeight="1" x14ac:dyDescent="0.25">
      <c r="A23" s="69"/>
      <c r="B23" s="423" t="s">
        <v>32</v>
      </c>
      <c r="C23" s="265">
        <v>6.53</v>
      </c>
      <c r="D23" s="23" t="s">
        <v>6</v>
      </c>
      <c r="E23" s="5"/>
      <c r="F23" s="5"/>
      <c r="G23" s="5"/>
      <c r="H23" s="70"/>
      <c r="I23" s="5"/>
      <c r="J23" s="5"/>
      <c r="K23" s="9"/>
    </row>
    <row r="24" spans="1:18" ht="15" customHeight="1" x14ac:dyDescent="0.25">
      <c r="A24" s="69"/>
      <c r="B24" s="423" t="s">
        <v>33</v>
      </c>
      <c r="C24" s="265">
        <v>8.48</v>
      </c>
      <c r="D24" s="23" t="s">
        <v>6</v>
      </c>
      <c r="E24" s="5"/>
      <c r="F24" s="5"/>
      <c r="G24" s="5"/>
      <c r="H24" s="70"/>
      <c r="I24" s="5"/>
      <c r="J24" s="5"/>
      <c r="K24" s="9"/>
    </row>
    <row r="25" spans="1:18" ht="15" customHeight="1" x14ac:dyDescent="0.25">
      <c r="A25" s="69"/>
      <c r="B25" s="423" t="s">
        <v>34</v>
      </c>
      <c r="C25" s="265"/>
      <c r="D25" s="23" t="s">
        <v>6</v>
      </c>
      <c r="E25" s="5"/>
      <c r="F25" s="5"/>
      <c r="G25" s="5"/>
      <c r="H25" s="70"/>
      <c r="I25" s="5"/>
      <c r="J25" s="5"/>
      <c r="K25" s="9"/>
    </row>
    <row r="26" spans="1:18" ht="15" customHeight="1" x14ac:dyDescent="0.25">
      <c r="A26" s="69"/>
      <c r="B26" s="423" t="s">
        <v>36</v>
      </c>
      <c r="C26" s="265"/>
      <c r="D26" s="23" t="s">
        <v>6</v>
      </c>
      <c r="E26" s="5"/>
      <c r="F26" s="5"/>
      <c r="G26" s="5"/>
      <c r="H26" s="70"/>
      <c r="I26" s="5"/>
      <c r="J26" s="5"/>
      <c r="K26" s="9"/>
    </row>
    <row r="27" spans="1:18" ht="15" customHeight="1" x14ac:dyDescent="0.25">
      <c r="A27" s="69"/>
      <c r="B27" s="423" t="s">
        <v>37</v>
      </c>
      <c r="C27" s="265"/>
      <c r="D27" s="23" t="s">
        <v>6</v>
      </c>
      <c r="E27" s="5"/>
      <c r="F27" s="5"/>
      <c r="G27" s="5"/>
      <c r="H27" s="70"/>
      <c r="I27" s="5"/>
      <c r="J27" s="5"/>
      <c r="K27" s="9"/>
    </row>
    <row r="28" spans="1:18" ht="15" customHeight="1" x14ac:dyDescent="0.25">
      <c r="A28" s="69"/>
      <c r="B28" s="423" t="s">
        <v>38</v>
      </c>
      <c r="C28" s="265"/>
      <c r="D28" s="23" t="s">
        <v>6</v>
      </c>
      <c r="E28" s="5"/>
      <c r="F28" s="5"/>
      <c r="G28" s="5"/>
      <c r="H28" s="70"/>
      <c r="I28" s="5"/>
      <c r="J28" s="5"/>
      <c r="K28" s="9"/>
    </row>
    <row r="29" spans="1:18" ht="15" customHeight="1" x14ac:dyDescent="0.25">
      <c r="A29" s="69"/>
      <c r="B29" s="423" t="s">
        <v>39</v>
      </c>
      <c r="C29" s="265"/>
      <c r="D29" s="23" t="s">
        <v>6</v>
      </c>
      <c r="E29" s="5"/>
      <c r="F29" s="5"/>
      <c r="G29" s="5"/>
      <c r="H29" s="70"/>
      <c r="I29" s="5"/>
      <c r="J29" s="5"/>
      <c r="K29" s="9"/>
    </row>
    <row r="30" spans="1:18" ht="15" customHeight="1" x14ac:dyDescent="0.25">
      <c r="A30" s="69"/>
      <c r="B30" s="423" t="s">
        <v>41</v>
      </c>
      <c r="C30" s="265"/>
      <c r="D30" s="23" t="s">
        <v>6</v>
      </c>
      <c r="E30" s="5"/>
      <c r="F30" s="5"/>
      <c r="G30" s="5"/>
      <c r="H30" s="70"/>
      <c r="I30" s="5"/>
      <c r="J30" s="5"/>
      <c r="K30" s="9"/>
    </row>
    <row r="31" spans="1:18" ht="15" customHeight="1" x14ac:dyDescent="0.25">
      <c r="A31" s="69"/>
      <c r="B31" s="423" t="s">
        <v>42</v>
      </c>
      <c r="C31" s="265"/>
      <c r="D31" s="23" t="s">
        <v>6</v>
      </c>
      <c r="E31" s="5"/>
      <c r="F31" s="5"/>
      <c r="G31" s="5"/>
      <c r="H31" s="70"/>
      <c r="I31" s="5"/>
      <c r="J31" s="5"/>
      <c r="K31" s="9"/>
    </row>
    <row r="32" spans="1:18" ht="15" customHeight="1" x14ac:dyDescent="0.25">
      <c r="A32" s="69"/>
      <c r="B32" s="424" t="s">
        <v>43</v>
      </c>
      <c r="C32" s="265"/>
      <c r="D32" s="62" t="s">
        <v>6</v>
      </c>
      <c r="E32" s="5"/>
      <c r="F32" s="5"/>
      <c r="G32" s="5"/>
      <c r="H32" s="70"/>
      <c r="I32" s="5"/>
      <c r="J32" s="5"/>
      <c r="K32" s="9"/>
      <c r="P32" s="2"/>
      <c r="R32" s="2"/>
    </row>
    <row r="33" spans="1:18" ht="15" customHeight="1" x14ac:dyDescent="0.25">
      <c r="A33" s="69"/>
      <c r="B33" s="424" t="s">
        <v>44</v>
      </c>
      <c r="C33" s="265"/>
      <c r="D33" s="62" t="s">
        <v>6</v>
      </c>
      <c r="E33" s="5"/>
      <c r="F33" s="5"/>
      <c r="G33" s="5"/>
      <c r="H33" s="70"/>
      <c r="I33" s="5"/>
      <c r="J33" s="5"/>
      <c r="K33" s="9"/>
      <c r="P33" s="2"/>
      <c r="R33" s="2"/>
    </row>
    <row r="34" spans="1:18" ht="15" customHeight="1" x14ac:dyDescent="0.25">
      <c r="A34" s="69"/>
      <c r="B34" s="424" t="s">
        <v>45</v>
      </c>
      <c r="C34" s="265"/>
      <c r="D34" s="62" t="s">
        <v>6</v>
      </c>
      <c r="E34" s="5"/>
      <c r="F34" s="5"/>
      <c r="G34" s="5"/>
      <c r="H34" s="70"/>
      <c r="I34" s="5"/>
      <c r="J34" s="5"/>
      <c r="K34" s="9"/>
      <c r="P34" s="2"/>
      <c r="R34" s="2"/>
    </row>
    <row r="35" spans="1:18" ht="15" customHeight="1" x14ac:dyDescent="0.25">
      <c r="A35" s="69"/>
      <c r="B35" s="424" t="s">
        <v>46</v>
      </c>
      <c r="C35" s="265"/>
      <c r="D35" s="62" t="s">
        <v>6</v>
      </c>
      <c r="E35" s="5"/>
      <c r="F35" s="5"/>
      <c r="G35" s="5"/>
      <c r="H35" s="70"/>
      <c r="I35" s="5"/>
      <c r="J35" s="5"/>
      <c r="K35" s="9"/>
      <c r="P35" s="2"/>
      <c r="R35" s="2"/>
    </row>
    <row r="36" spans="1:18" ht="15" customHeight="1" x14ac:dyDescent="0.25">
      <c r="A36" s="69"/>
      <c r="B36" s="424" t="s">
        <v>47</v>
      </c>
      <c r="C36" s="265"/>
      <c r="D36" s="62" t="s">
        <v>6</v>
      </c>
      <c r="E36" s="5"/>
      <c r="F36" s="5"/>
      <c r="G36" s="5"/>
      <c r="H36" s="70"/>
      <c r="I36" s="5"/>
      <c r="J36" s="5"/>
      <c r="K36" s="9"/>
      <c r="P36" s="2"/>
      <c r="R36" s="2"/>
    </row>
    <row r="37" spans="1:18" ht="15" customHeight="1" x14ac:dyDescent="0.25">
      <c r="A37" s="69"/>
      <c r="B37" s="424" t="s">
        <v>48</v>
      </c>
      <c r="C37" s="265"/>
      <c r="D37" s="62" t="s">
        <v>6</v>
      </c>
      <c r="E37" s="5"/>
      <c r="F37" s="5"/>
      <c r="G37" s="5"/>
      <c r="H37" s="70"/>
      <c r="I37" s="5"/>
      <c r="J37" s="5"/>
      <c r="K37" s="9"/>
      <c r="P37" s="2"/>
      <c r="R37" s="2"/>
    </row>
    <row r="38" spans="1:18" ht="15" customHeight="1" x14ac:dyDescent="0.25">
      <c r="A38" s="69"/>
      <c r="B38" s="424" t="s">
        <v>49</v>
      </c>
      <c r="C38" s="265"/>
      <c r="D38" s="62" t="s">
        <v>6</v>
      </c>
      <c r="E38" s="5"/>
      <c r="F38" s="5"/>
      <c r="G38" s="5"/>
      <c r="H38" s="70"/>
      <c r="I38" s="5"/>
      <c r="J38" s="5"/>
      <c r="K38" s="9"/>
      <c r="P38" s="2"/>
      <c r="R38" s="2"/>
    </row>
    <row r="39" spans="1:18" ht="15" customHeight="1" x14ac:dyDescent="0.25">
      <c r="A39" s="69"/>
      <c r="B39" s="424" t="s">
        <v>50</v>
      </c>
      <c r="C39" s="265"/>
      <c r="D39" s="62" t="s">
        <v>6</v>
      </c>
      <c r="E39" s="5"/>
      <c r="F39" s="5"/>
      <c r="G39" s="5"/>
      <c r="H39" s="70"/>
      <c r="I39" s="5"/>
      <c r="J39" s="5"/>
      <c r="K39" s="9"/>
      <c r="P39" s="2"/>
      <c r="R39" s="2"/>
    </row>
    <row r="40" spans="1:18" ht="15" customHeight="1" x14ac:dyDescent="0.25">
      <c r="A40" s="69"/>
      <c r="B40" s="424" t="s">
        <v>51</v>
      </c>
      <c r="C40" s="265"/>
      <c r="D40" s="62" t="s">
        <v>6</v>
      </c>
      <c r="E40" s="5"/>
      <c r="F40" s="5"/>
      <c r="G40" s="5"/>
      <c r="H40" s="70"/>
      <c r="I40" s="5"/>
      <c r="J40" s="5"/>
      <c r="K40" s="9"/>
      <c r="P40" s="2"/>
      <c r="R40" s="2"/>
    </row>
    <row r="41" spans="1:18" ht="15" customHeight="1" x14ac:dyDescent="0.25">
      <c r="A41" s="69"/>
      <c r="B41" s="424" t="s">
        <v>52</v>
      </c>
      <c r="C41" s="265"/>
      <c r="D41" s="62" t="s">
        <v>6</v>
      </c>
      <c r="E41" s="5"/>
      <c r="F41" s="5"/>
      <c r="G41" s="5"/>
      <c r="H41" s="70"/>
      <c r="I41" s="5"/>
      <c r="J41" s="5"/>
      <c r="K41" s="9"/>
      <c r="P41" s="2"/>
      <c r="R41" s="2"/>
    </row>
    <row r="42" spans="1:18" ht="15.75" customHeight="1" thickBot="1" x14ac:dyDescent="0.3">
      <c r="A42" s="72"/>
      <c r="B42" s="425" t="s">
        <v>53</v>
      </c>
      <c r="C42" s="471"/>
      <c r="D42" s="472" t="s">
        <v>6</v>
      </c>
      <c r="E42" s="73"/>
      <c r="F42" s="73"/>
      <c r="G42" s="73"/>
      <c r="H42" s="74"/>
      <c r="I42" s="5"/>
      <c r="J42" s="5"/>
      <c r="K42" s="9"/>
      <c r="P42" s="2"/>
      <c r="R42" s="2"/>
    </row>
    <row r="43" spans="1:18" ht="20.25" customHeight="1" thickBot="1" x14ac:dyDescent="0.3">
      <c r="A43" s="87" t="s">
        <v>26</v>
      </c>
      <c r="B43" s="88"/>
      <c r="C43" s="89"/>
      <c r="D43" s="88"/>
      <c r="E43" s="88"/>
      <c r="F43" s="88"/>
      <c r="G43" s="88"/>
      <c r="H43" s="88"/>
      <c r="I43" s="88"/>
      <c r="J43" s="90"/>
      <c r="L43" s="9"/>
      <c r="M43" s="6"/>
      <c r="N43" s="6"/>
      <c r="O43" s="6"/>
      <c r="P43" s="9"/>
      <c r="Q43" s="9"/>
      <c r="R43" s="9"/>
    </row>
    <row r="44" spans="1:18" ht="6.75" customHeight="1" x14ac:dyDescent="0.25">
      <c r="A44" s="69"/>
      <c r="B44" s="5"/>
      <c r="C44" s="46"/>
      <c r="D44" s="5"/>
      <c r="E44" s="5"/>
      <c r="F44" s="5"/>
      <c r="G44" s="5"/>
      <c r="H44" s="5"/>
      <c r="I44" s="5"/>
      <c r="J44" s="70"/>
      <c r="L44" s="9"/>
      <c r="M44" s="6"/>
      <c r="N44" s="6"/>
      <c r="O44" s="6"/>
      <c r="P44" s="9"/>
      <c r="Q44" s="9"/>
      <c r="R44" s="9"/>
    </row>
    <row r="45" spans="1:18" ht="15" customHeight="1" thickBot="1" x14ac:dyDescent="0.3">
      <c r="A45" s="69"/>
      <c r="B45" s="26" t="str">
        <f>B11</f>
        <v xml:space="preserve">RT Value = </v>
      </c>
      <c r="C45" s="59">
        <f>C11</f>
        <v>5</v>
      </c>
      <c r="D45" s="27" t="str">
        <f>D11</f>
        <v>(ppm)</v>
      </c>
      <c r="E45" s="5"/>
      <c r="F45" s="26" t="str">
        <f>F11</f>
        <v>Chemical Concentration of:</v>
      </c>
      <c r="G45" s="5"/>
      <c r="H45" s="59" t="str">
        <f>H11</f>
        <v>Lead</v>
      </c>
      <c r="I45" s="5"/>
      <c r="J45" s="70"/>
      <c r="L45" s="9"/>
      <c r="M45" s="6"/>
      <c r="N45" s="6"/>
      <c r="O45" s="6"/>
      <c r="P45" s="9"/>
      <c r="Q45" s="9"/>
      <c r="R45" s="9"/>
    </row>
    <row r="46" spans="1:18" ht="15" customHeight="1" thickTop="1" x14ac:dyDescent="0.25">
      <c r="A46" s="69"/>
      <c r="B46" s="12" t="s">
        <v>10</v>
      </c>
      <c r="C46" s="47"/>
      <c r="D46" s="13"/>
      <c r="E46" s="5"/>
      <c r="F46" s="14" t="s">
        <v>11</v>
      </c>
      <c r="G46" s="15"/>
      <c r="H46" s="28"/>
      <c r="I46" s="16"/>
      <c r="J46" s="70"/>
      <c r="L46" s="9"/>
      <c r="M46" s="6"/>
      <c r="N46" s="6"/>
      <c r="O46" s="6"/>
      <c r="P46" s="9"/>
      <c r="Q46" s="9"/>
      <c r="R46" s="9"/>
    </row>
    <row r="47" spans="1:18" ht="15" customHeight="1" x14ac:dyDescent="0.25">
      <c r="A47" s="69"/>
      <c r="B47" s="17" t="s">
        <v>12</v>
      </c>
      <c r="C47" s="265">
        <v>0.05</v>
      </c>
      <c r="D47" s="18" t="s">
        <v>6</v>
      </c>
      <c r="E47" s="5"/>
      <c r="F47" s="19" t="s">
        <v>13</v>
      </c>
      <c r="G47" s="20" t="s">
        <v>14</v>
      </c>
      <c r="H47" s="20" t="s">
        <v>27</v>
      </c>
      <c r="I47" s="21" t="s">
        <v>28</v>
      </c>
      <c r="J47" s="70"/>
      <c r="L47" s="9"/>
      <c r="M47" s="6"/>
      <c r="N47" s="6"/>
      <c r="O47" s="6"/>
      <c r="P47" s="75"/>
      <c r="Q47" s="9"/>
      <c r="R47" s="75"/>
    </row>
    <row r="48" spans="1:18" ht="15" customHeight="1" thickBot="1" x14ac:dyDescent="0.3">
      <c r="A48" s="69"/>
      <c r="B48" s="22" t="s">
        <v>16</v>
      </c>
      <c r="C48" s="265">
        <v>0.05</v>
      </c>
      <c r="D48" s="23" t="s">
        <v>6</v>
      </c>
      <c r="E48" s="5"/>
      <c r="F48" s="261">
        <f>AVERAGE(C47:C76)</f>
        <v>2.6191666666666666</v>
      </c>
      <c r="G48" s="260">
        <f>VAR(C47:C76)</f>
        <v>8.1686992424242444</v>
      </c>
      <c r="H48" s="260">
        <f>STDEV(C47:C76)</f>
        <v>2.8580936377984969</v>
      </c>
      <c r="I48" s="258">
        <f>H48/SQRT(COUNT(C47:C76))</f>
        <v>0.82506056557605956</v>
      </c>
      <c r="J48" s="70"/>
      <c r="L48" s="9"/>
      <c r="M48" s="6"/>
      <c r="N48" s="6"/>
      <c r="O48" s="6"/>
      <c r="P48" s="75"/>
      <c r="Q48" s="9"/>
      <c r="R48" s="75"/>
    </row>
    <row r="49" spans="1:18" ht="15" customHeight="1" thickTop="1" x14ac:dyDescent="0.25">
      <c r="A49" s="69"/>
      <c r="B49" s="22" t="s">
        <v>17</v>
      </c>
      <c r="C49" s="265">
        <v>0.16</v>
      </c>
      <c r="D49" s="23" t="s">
        <v>6</v>
      </c>
      <c r="E49" s="5"/>
      <c r="F49" s="29"/>
      <c r="G49" s="29"/>
      <c r="H49" s="29"/>
      <c r="I49" s="5"/>
      <c r="J49" s="70"/>
      <c r="L49" s="9"/>
      <c r="M49" s="6"/>
      <c r="N49" s="6"/>
      <c r="O49" s="6"/>
      <c r="P49" s="75"/>
      <c r="Q49" s="9"/>
      <c r="R49" s="75"/>
    </row>
    <row r="50" spans="1:18" ht="15" customHeight="1" x14ac:dyDescent="0.25">
      <c r="A50" s="69"/>
      <c r="B50" s="22" t="s">
        <v>19</v>
      </c>
      <c r="C50" s="265">
        <v>0.28999999999999998</v>
      </c>
      <c r="D50" s="23" t="s">
        <v>6</v>
      </c>
      <c r="E50" s="5"/>
      <c r="F50" s="30" t="s">
        <v>29</v>
      </c>
      <c r="G50" s="31"/>
      <c r="H50" s="31"/>
      <c r="I50" s="32"/>
      <c r="J50" s="70"/>
      <c r="L50" s="9"/>
      <c r="M50" s="6"/>
      <c r="N50" s="6"/>
      <c r="O50" s="6"/>
      <c r="P50" s="75"/>
      <c r="Q50" s="9"/>
      <c r="R50" s="75"/>
    </row>
    <row r="51" spans="1:18" ht="15" customHeight="1" x14ac:dyDescent="0.25">
      <c r="A51" s="69"/>
      <c r="B51" s="22" t="s">
        <v>20</v>
      </c>
      <c r="C51" s="265">
        <v>0.41</v>
      </c>
      <c r="D51" s="23" t="s">
        <v>6</v>
      </c>
      <c r="E51" s="5"/>
      <c r="F51" s="33" t="s">
        <v>71</v>
      </c>
      <c r="G51" s="34"/>
      <c r="H51" s="34"/>
      <c r="I51" s="35"/>
      <c r="J51" s="70"/>
      <c r="L51" s="9"/>
      <c r="M51" s="6"/>
      <c r="N51" s="6"/>
      <c r="O51" s="6"/>
      <c r="P51" s="75"/>
      <c r="Q51" s="9"/>
      <c r="R51" s="75"/>
    </row>
    <row r="52" spans="1:18" ht="15" customHeight="1" x14ac:dyDescent="0.25">
      <c r="A52" s="69"/>
      <c r="B52" s="22" t="s">
        <v>21</v>
      </c>
      <c r="C52" s="265">
        <v>1.31</v>
      </c>
      <c r="D52" s="23" t="s">
        <v>6</v>
      </c>
      <c r="E52" s="5"/>
      <c r="F52" s="101" t="str">
        <f>IF(F48&gt;=C45,"Exceeds the Regulatory Threshold","Is Below the Regulatory Threshold")</f>
        <v>Is Below the Regulatory Threshold</v>
      </c>
      <c r="G52" s="34"/>
      <c r="H52" s="34"/>
      <c r="I52" s="35"/>
      <c r="J52" s="70"/>
      <c r="L52" s="9"/>
      <c r="M52" s="6"/>
      <c r="N52" s="6"/>
      <c r="O52" s="6"/>
      <c r="P52" s="75"/>
      <c r="Q52" s="9"/>
      <c r="R52" s="75"/>
    </row>
    <row r="53" spans="1:18" ht="15" customHeight="1" x14ac:dyDescent="0.25">
      <c r="A53" s="69"/>
      <c r="B53" s="22" t="s">
        <v>22</v>
      </c>
      <c r="C53" s="265">
        <v>1.99</v>
      </c>
      <c r="D53" s="23" t="s">
        <v>6</v>
      </c>
      <c r="E53" s="5"/>
      <c r="F53" s="36" t="str">
        <f>IF(F52="HAZARDOUS","STUDY IS COMPLETE","CONTINUE WITH STUDY")</f>
        <v>CONTINUE WITH STUDY</v>
      </c>
      <c r="G53" s="37"/>
      <c r="H53" s="37"/>
      <c r="I53" s="38"/>
      <c r="J53" s="70"/>
      <c r="L53" s="9"/>
      <c r="M53" s="6"/>
      <c r="N53" s="6"/>
      <c r="O53" s="6"/>
      <c r="P53" s="75"/>
      <c r="Q53" s="9"/>
      <c r="R53" s="75"/>
    </row>
    <row r="54" spans="1:18" ht="15" customHeight="1" thickBot="1" x14ac:dyDescent="0.3">
      <c r="A54" s="69"/>
      <c r="B54" s="22" t="s">
        <v>23</v>
      </c>
      <c r="C54" s="265">
        <v>2.95</v>
      </c>
      <c r="D54" s="23" t="s">
        <v>6</v>
      </c>
      <c r="E54" s="5"/>
      <c r="F54" s="5"/>
      <c r="G54" s="5"/>
      <c r="H54" s="5"/>
      <c r="I54" s="5"/>
      <c r="J54" s="70"/>
      <c r="L54" s="9"/>
      <c r="M54" s="6"/>
      <c r="N54" s="6"/>
      <c r="O54" s="6"/>
      <c r="P54" s="75"/>
      <c r="Q54" s="9"/>
      <c r="R54" s="75"/>
    </row>
    <row r="55" spans="1:18" ht="15" customHeight="1" thickTop="1" x14ac:dyDescent="0.25">
      <c r="A55" s="69"/>
      <c r="B55" s="22" t="s">
        <v>24</v>
      </c>
      <c r="C55" s="265">
        <v>4.08</v>
      </c>
      <c r="D55" s="23" t="s">
        <v>6</v>
      </c>
      <c r="E55" s="5"/>
      <c r="F55" s="39" t="str">
        <f>IF(ROUND(F48,0)&gt;ROUND(G48,0),"NON-TRANSFORMED DATA USED","USE TRANSFORMED DATA")</f>
        <v>USE TRANSFORMED DATA</v>
      </c>
      <c r="G55" s="28"/>
      <c r="H55" s="28"/>
      <c r="I55" s="16"/>
      <c r="J55" s="70"/>
      <c r="L55" s="9"/>
      <c r="M55" s="6"/>
      <c r="N55" s="6"/>
      <c r="O55" s="6"/>
      <c r="P55" s="75"/>
      <c r="Q55" s="9"/>
      <c r="R55" s="75"/>
    </row>
    <row r="56" spans="1:18" ht="15" customHeight="1" x14ac:dyDescent="0.25">
      <c r="A56" s="69"/>
      <c r="B56" s="22" t="s">
        <v>25</v>
      </c>
      <c r="C56" s="265">
        <v>5.13</v>
      </c>
      <c r="D56" s="23" t="s">
        <v>6</v>
      </c>
      <c r="E56" s="5"/>
      <c r="F56" s="40" t="s">
        <v>30</v>
      </c>
      <c r="G56" s="41"/>
      <c r="H56" s="42" t="s">
        <v>31</v>
      </c>
      <c r="I56" s="85"/>
      <c r="J56" s="70"/>
      <c r="L56" s="9"/>
      <c r="M56" s="6"/>
      <c r="N56" s="6"/>
      <c r="O56" s="6"/>
      <c r="P56" s="75"/>
      <c r="Q56" s="9"/>
      <c r="R56" s="75"/>
    </row>
    <row r="57" spans="1:18" ht="15" customHeight="1" thickBot="1" x14ac:dyDescent="0.3">
      <c r="A57" s="69"/>
      <c r="B57" s="22" t="s">
        <v>32</v>
      </c>
      <c r="C57" s="265">
        <v>6.53</v>
      </c>
      <c r="D57" s="23" t="s">
        <v>6</v>
      </c>
      <c r="E57" s="5"/>
      <c r="F57" s="257">
        <f>F48+C83*I48</f>
        <v>3.7437242175468359</v>
      </c>
      <c r="G57" s="43"/>
      <c r="H57" s="256">
        <f>F48-C83*I48</f>
        <v>1.4946091157864976</v>
      </c>
      <c r="I57" s="86"/>
      <c r="J57" s="70"/>
      <c r="L57" s="9"/>
      <c r="M57" s="9"/>
      <c r="N57" s="9"/>
      <c r="O57" s="9"/>
      <c r="P57" s="11" t="s">
        <v>18</v>
      </c>
      <c r="Q57" s="6"/>
      <c r="R57" s="11" t="s">
        <v>18</v>
      </c>
    </row>
    <row r="58" spans="1:18" ht="15" customHeight="1" thickTop="1" x14ac:dyDescent="0.25">
      <c r="A58" s="69"/>
      <c r="B58" s="22" t="s">
        <v>33</v>
      </c>
      <c r="C58" s="265">
        <v>8.48</v>
      </c>
      <c r="D58" s="23" t="s">
        <v>6</v>
      </c>
      <c r="E58" s="5"/>
      <c r="F58" s="5"/>
      <c r="G58" s="5"/>
      <c r="H58" s="5"/>
      <c r="I58" s="5"/>
      <c r="J58" s="70"/>
      <c r="L58" s="9"/>
      <c r="M58" s="9"/>
      <c r="N58" s="9"/>
      <c r="O58" s="9"/>
      <c r="P58" s="75" t="s">
        <v>18</v>
      </c>
      <c r="Q58" s="9"/>
      <c r="R58" s="75" t="s">
        <v>18</v>
      </c>
    </row>
    <row r="59" spans="1:18" ht="15" customHeight="1" x14ac:dyDescent="0.25">
      <c r="A59" s="69"/>
      <c r="B59" s="22" t="s">
        <v>34</v>
      </c>
      <c r="C59" s="265"/>
      <c r="D59" s="23" t="s">
        <v>6</v>
      </c>
      <c r="E59" s="5"/>
      <c r="F59" s="30" t="s">
        <v>35</v>
      </c>
      <c r="G59" s="31"/>
      <c r="H59" s="31"/>
      <c r="I59" s="32"/>
      <c r="J59" s="70"/>
      <c r="L59" s="9"/>
      <c r="M59" s="9"/>
      <c r="N59" s="9"/>
      <c r="O59" s="9"/>
      <c r="P59" s="75" t="s">
        <v>18</v>
      </c>
      <c r="Q59" s="9"/>
      <c r="R59" s="75" t="s">
        <v>18</v>
      </c>
    </row>
    <row r="60" spans="1:18" ht="15" customHeight="1" x14ac:dyDescent="0.25">
      <c r="A60" s="69"/>
      <c r="B60" s="22" t="s">
        <v>36</v>
      </c>
      <c r="C60" s="265"/>
      <c r="D60" s="23" t="s">
        <v>6</v>
      </c>
      <c r="E60" s="5"/>
      <c r="F60" s="33" t="s">
        <v>73</v>
      </c>
      <c r="G60" s="34"/>
      <c r="H60" s="34"/>
      <c r="I60" s="35"/>
      <c r="J60" s="70"/>
      <c r="L60" s="9"/>
      <c r="M60" s="9"/>
      <c r="N60" s="9"/>
      <c r="O60" s="9"/>
      <c r="P60" s="75" t="s">
        <v>18</v>
      </c>
      <c r="Q60" s="9"/>
      <c r="R60" s="75" t="s">
        <v>18</v>
      </c>
    </row>
    <row r="61" spans="1:18" ht="15" customHeight="1" x14ac:dyDescent="0.25">
      <c r="A61" s="69"/>
      <c r="B61" s="22" t="s">
        <v>37</v>
      </c>
      <c r="C61" s="265"/>
      <c r="D61" s="23" t="s">
        <v>6</v>
      </c>
      <c r="E61" s="5"/>
      <c r="F61" s="102" t="str">
        <f>IF(F57="N/A","N/A",IF(F57&gt;=C45,"Exceeds the Regulatory Threshold","Is Below the Regulatory Threshold"))</f>
        <v>Is Below the Regulatory Threshold</v>
      </c>
      <c r="G61" s="37"/>
      <c r="H61" s="37"/>
      <c r="I61" s="38"/>
      <c r="J61" s="70"/>
      <c r="L61" s="9"/>
      <c r="M61" s="9"/>
      <c r="N61" s="9"/>
      <c r="O61" s="9"/>
      <c r="P61" s="75"/>
      <c r="Q61" s="9"/>
      <c r="R61" s="75" t="s">
        <v>18</v>
      </c>
    </row>
    <row r="62" spans="1:18" ht="15" customHeight="1" thickBot="1" x14ac:dyDescent="0.3">
      <c r="A62" s="69"/>
      <c r="B62" s="22" t="s">
        <v>38</v>
      </c>
      <c r="C62" s="265"/>
      <c r="D62" s="23" t="s">
        <v>6</v>
      </c>
      <c r="E62" s="5"/>
      <c r="F62" s="10" t="s">
        <v>18</v>
      </c>
      <c r="G62" s="44"/>
      <c r="H62" s="44"/>
      <c r="I62" s="5"/>
      <c r="J62" s="70"/>
    </row>
    <row r="63" spans="1:18" ht="15" customHeight="1" thickTop="1" thickBot="1" x14ac:dyDescent="0.3">
      <c r="A63" s="69"/>
      <c r="B63" s="22" t="s">
        <v>39</v>
      </c>
      <c r="C63" s="265"/>
      <c r="D63" s="23" t="s">
        <v>6</v>
      </c>
      <c r="E63" s="5"/>
      <c r="F63" s="5"/>
      <c r="G63" s="45" t="s">
        <v>40</v>
      </c>
      <c r="H63" s="255">
        <f>IF(F52="HAZARDOUS","N/A",((C83^2)*G48)/((C45-F48)^2))</f>
        <v>2.6772358346097982</v>
      </c>
      <c r="I63" s="5"/>
      <c r="J63" s="70"/>
    </row>
    <row r="64" spans="1:18" ht="15" customHeight="1" thickTop="1" x14ac:dyDescent="0.25">
      <c r="A64" s="69"/>
      <c r="B64" s="22" t="s">
        <v>41</v>
      </c>
      <c r="C64" s="265"/>
      <c r="D64" s="23" t="s">
        <v>6</v>
      </c>
      <c r="E64" s="5"/>
      <c r="F64" s="5"/>
      <c r="G64" s="5"/>
      <c r="H64" s="5"/>
      <c r="I64" s="5"/>
      <c r="J64" s="70"/>
    </row>
    <row r="65" spans="1:12" ht="15" customHeight="1" x14ac:dyDescent="0.25">
      <c r="A65" s="69"/>
      <c r="B65" s="22" t="s">
        <v>42</v>
      </c>
      <c r="C65" s="265"/>
      <c r="D65" s="23" t="s">
        <v>6</v>
      </c>
      <c r="E65" s="5"/>
      <c r="F65" s="5"/>
      <c r="G65" s="5"/>
      <c r="H65" s="5"/>
      <c r="I65" s="5"/>
      <c r="J65" s="70"/>
    </row>
    <row r="66" spans="1:12" ht="15" customHeight="1" x14ac:dyDescent="0.25">
      <c r="A66" s="69"/>
      <c r="B66" s="22" t="s">
        <v>43</v>
      </c>
      <c r="C66" s="265"/>
      <c r="D66" s="23" t="s">
        <v>6</v>
      </c>
      <c r="E66" s="5"/>
      <c r="F66" s="5"/>
      <c r="G66" s="5"/>
      <c r="H66" s="5"/>
      <c r="I66" s="5"/>
      <c r="J66" s="70"/>
    </row>
    <row r="67" spans="1:12" ht="15" customHeight="1" x14ac:dyDescent="0.25">
      <c r="A67" s="69"/>
      <c r="B67" s="22" t="s">
        <v>44</v>
      </c>
      <c r="C67" s="265"/>
      <c r="D67" s="23" t="s">
        <v>6</v>
      </c>
      <c r="E67" s="5"/>
      <c r="F67" s="5"/>
      <c r="G67" s="5"/>
      <c r="H67" s="5"/>
      <c r="I67" s="44"/>
      <c r="J67" s="70"/>
    </row>
    <row r="68" spans="1:12" ht="15" customHeight="1" x14ac:dyDescent="0.25">
      <c r="A68" s="69"/>
      <c r="B68" s="22" t="s">
        <v>45</v>
      </c>
      <c r="C68" s="265"/>
      <c r="D68" s="23" t="s">
        <v>6</v>
      </c>
      <c r="E68" s="5"/>
      <c r="F68" s="5"/>
      <c r="G68" s="5"/>
      <c r="H68" s="5"/>
      <c r="I68" s="5"/>
      <c r="J68" s="70"/>
    </row>
    <row r="69" spans="1:12" ht="15" customHeight="1" x14ac:dyDescent="0.25">
      <c r="A69" s="69"/>
      <c r="B69" s="22" t="s">
        <v>46</v>
      </c>
      <c r="C69" s="265"/>
      <c r="D69" s="23" t="s">
        <v>6</v>
      </c>
      <c r="E69" s="5"/>
      <c r="F69" s="5"/>
      <c r="G69" s="5"/>
      <c r="H69" s="5"/>
      <c r="I69" s="5"/>
      <c r="J69" s="70"/>
    </row>
    <row r="70" spans="1:12" ht="15" customHeight="1" x14ac:dyDescent="0.25">
      <c r="A70" s="69"/>
      <c r="B70" s="22" t="s">
        <v>47</v>
      </c>
      <c r="C70" s="265"/>
      <c r="D70" s="23" t="s">
        <v>6</v>
      </c>
      <c r="E70" s="5"/>
      <c r="F70" s="5"/>
      <c r="G70" s="5"/>
      <c r="H70" s="5"/>
      <c r="I70" s="5"/>
      <c r="J70" s="70"/>
    </row>
    <row r="71" spans="1:12" ht="15" customHeight="1" x14ac:dyDescent="0.25">
      <c r="A71" s="69"/>
      <c r="B71" s="22" t="s">
        <v>48</v>
      </c>
      <c r="C71" s="265"/>
      <c r="D71" s="23" t="s">
        <v>6</v>
      </c>
      <c r="E71" s="5"/>
      <c r="F71" s="5"/>
      <c r="G71" s="5"/>
      <c r="H71" s="5"/>
      <c r="I71" s="5"/>
      <c r="J71" s="70"/>
    </row>
    <row r="72" spans="1:12" ht="15" customHeight="1" x14ac:dyDescent="0.25">
      <c r="A72" s="69"/>
      <c r="B72" s="22" t="s">
        <v>49</v>
      </c>
      <c r="C72" s="265"/>
      <c r="D72" s="23" t="s">
        <v>6</v>
      </c>
      <c r="E72" s="5"/>
      <c r="F72" s="5"/>
      <c r="G72" s="5"/>
      <c r="H72" s="5"/>
      <c r="I72" s="5"/>
      <c r="J72" s="70"/>
    </row>
    <row r="73" spans="1:12" ht="15" customHeight="1" x14ac:dyDescent="0.25">
      <c r="A73" s="69"/>
      <c r="B73" s="22" t="s">
        <v>50</v>
      </c>
      <c r="C73" s="265"/>
      <c r="D73" s="23" t="s">
        <v>6</v>
      </c>
      <c r="E73" s="5"/>
      <c r="F73" s="5"/>
      <c r="G73" s="5"/>
      <c r="H73" s="5"/>
      <c r="I73" s="5"/>
      <c r="J73" s="70"/>
    </row>
    <row r="74" spans="1:12" ht="15" customHeight="1" x14ac:dyDescent="0.25">
      <c r="A74" s="69"/>
      <c r="B74" s="22" t="s">
        <v>51</v>
      </c>
      <c r="C74" s="265"/>
      <c r="D74" s="23" t="s">
        <v>6</v>
      </c>
      <c r="E74" s="5"/>
      <c r="F74" s="5"/>
      <c r="G74" s="5"/>
      <c r="H74" s="5"/>
      <c r="I74" s="5"/>
      <c r="J74" s="70"/>
    </row>
    <row r="75" spans="1:12" ht="15" customHeight="1" x14ac:dyDescent="0.25">
      <c r="A75" s="69"/>
      <c r="B75" s="22" t="s">
        <v>52</v>
      </c>
      <c r="C75" s="265"/>
      <c r="D75" s="23" t="s">
        <v>6</v>
      </c>
      <c r="E75" s="5"/>
      <c r="F75" s="5"/>
      <c r="G75" s="5"/>
      <c r="H75" s="5"/>
      <c r="I75" s="5"/>
      <c r="J75" s="70"/>
    </row>
    <row r="76" spans="1:12" ht="13.5" customHeight="1" x14ac:dyDescent="0.25">
      <c r="A76" s="98"/>
      <c r="B76" s="24" t="s">
        <v>53</v>
      </c>
      <c r="C76" s="265"/>
      <c r="D76" s="25" t="s">
        <v>6</v>
      </c>
      <c r="E76" s="4"/>
      <c r="F76" s="5"/>
      <c r="G76" s="5"/>
      <c r="H76" s="5"/>
      <c r="I76" s="5"/>
      <c r="J76" s="70"/>
    </row>
    <row r="77" spans="1:12" ht="15" customHeight="1" thickBot="1" x14ac:dyDescent="0.3">
      <c r="A77" s="97"/>
      <c r="B77" s="469"/>
      <c r="C77" s="83"/>
      <c r="D77" s="470"/>
      <c r="E77" s="73"/>
      <c r="F77" s="73"/>
      <c r="G77" s="73"/>
      <c r="H77" s="73"/>
      <c r="I77" s="73"/>
      <c r="J77" s="74"/>
    </row>
    <row r="78" spans="1:12" ht="20.25" customHeight="1" thickBot="1" x14ac:dyDescent="0.4">
      <c r="A78" s="93"/>
      <c r="B78" s="491" t="s">
        <v>64</v>
      </c>
      <c r="C78" s="491"/>
      <c r="D78" s="491"/>
      <c r="E78" s="491"/>
      <c r="F78" s="491"/>
      <c r="G78" s="491"/>
      <c r="H78" s="491"/>
      <c r="I78" s="491"/>
      <c r="J78" s="94"/>
      <c r="K78" s="369"/>
      <c r="L78" s="369"/>
    </row>
    <row r="79" spans="1:12" ht="9.75" customHeight="1" x14ac:dyDescent="0.25">
      <c r="A79" s="453"/>
      <c r="B79" s="467"/>
      <c r="C79" s="467"/>
      <c r="D79" s="467"/>
      <c r="E79" s="468"/>
      <c r="F79" s="467"/>
      <c r="G79" s="468"/>
      <c r="H79" s="456"/>
      <c r="I79" s="456"/>
      <c r="J79" s="457"/>
      <c r="K79" s="369"/>
      <c r="L79" s="369"/>
    </row>
    <row r="80" spans="1:12" ht="15" customHeight="1" x14ac:dyDescent="0.25">
      <c r="A80" s="95"/>
      <c r="B80" s="205"/>
      <c r="C80" s="206" t="s">
        <v>65</v>
      </c>
      <c r="D80" s="207"/>
      <c r="E80" s="208" t="s">
        <v>3</v>
      </c>
      <c r="F80" s="207"/>
      <c r="G80" s="209" t="s">
        <v>4</v>
      </c>
      <c r="H80" s="67"/>
      <c r="I80" s="67"/>
      <c r="J80" s="96"/>
      <c r="K80" s="369"/>
      <c r="L80" s="369"/>
    </row>
    <row r="81" spans="1:12" ht="15" customHeight="1" x14ac:dyDescent="0.25">
      <c r="A81" s="95"/>
      <c r="B81" s="210"/>
      <c r="C81" s="78" t="s">
        <v>9</v>
      </c>
      <c r="D81" s="211"/>
      <c r="E81" s="212" t="s">
        <v>8</v>
      </c>
      <c r="F81" s="77"/>
      <c r="G81" s="213" t="s">
        <v>9</v>
      </c>
      <c r="H81" s="67"/>
      <c r="I81" s="67"/>
      <c r="J81" s="96"/>
      <c r="K81" s="369"/>
      <c r="L81" s="369"/>
    </row>
    <row r="82" spans="1:12" ht="15" customHeight="1" x14ac:dyDescent="0.25">
      <c r="A82" s="95"/>
      <c r="B82" s="205" t="s">
        <v>67</v>
      </c>
      <c r="C82" s="214">
        <f>CHOOSE(COUNT($C$13:$C$42)-1,G82,G83,G84,G85,G86,G87,G88,G89,G90,G91,G92,G93,G94,G95,G96,G97,G98,G99,G100,G101,G102,G103,G104,G105,G106,G107,G108,G109,G110)</f>
        <v>1.363</v>
      </c>
      <c r="D82" s="223"/>
      <c r="E82" s="224">
        <v>1</v>
      </c>
      <c r="F82" s="225"/>
      <c r="G82" s="226">
        <v>3.0779999999999998</v>
      </c>
      <c r="H82" s="67"/>
      <c r="I82" s="67"/>
      <c r="J82" s="96"/>
      <c r="K82" s="369"/>
      <c r="L82" s="369"/>
    </row>
    <row r="83" spans="1:12" ht="15" customHeight="1" x14ac:dyDescent="0.25">
      <c r="A83" s="95"/>
      <c r="B83" s="215" t="s">
        <v>68</v>
      </c>
      <c r="C83" s="227">
        <f>CHOOSE(COUNT($C$47:$C$76)-1,G82,G83,G84,G85,G86,G87,G88,G89,G90,G91,G92,G93,G94,G95,G96,G97,G98,G99,G100,G101,G102,G103,G104,G105,G106,G107,G108,G109,G110)</f>
        <v>1.363</v>
      </c>
      <c r="D83" s="223"/>
      <c r="E83" s="224">
        <v>2</v>
      </c>
      <c r="F83" s="225"/>
      <c r="G83" s="226">
        <v>1.8859999999999999</v>
      </c>
      <c r="H83" s="67"/>
      <c r="I83" s="67"/>
      <c r="J83" s="96"/>
      <c r="K83" s="369"/>
      <c r="L83" s="369"/>
    </row>
    <row r="84" spans="1:12" ht="15" customHeight="1" x14ac:dyDescent="0.25">
      <c r="A84" s="95"/>
      <c r="B84" s="215"/>
      <c r="C84" s="206"/>
      <c r="D84" s="223"/>
      <c r="E84" s="224">
        <v>3</v>
      </c>
      <c r="F84" s="225"/>
      <c r="G84" s="226">
        <v>1.6379999999999999</v>
      </c>
      <c r="H84" s="67"/>
      <c r="I84" s="67"/>
      <c r="J84" s="96"/>
      <c r="K84" s="369"/>
      <c r="L84" s="369"/>
    </row>
    <row r="85" spans="1:12" ht="15" customHeight="1" x14ac:dyDescent="0.25">
      <c r="A85" s="95"/>
      <c r="B85" s="215"/>
      <c r="C85" s="211"/>
      <c r="D85" s="223"/>
      <c r="E85" s="224">
        <v>4</v>
      </c>
      <c r="F85" s="225"/>
      <c r="G85" s="226">
        <v>1.5329999999999999</v>
      </c>
      <c r="H85" s="67"/>
      <c r="I85" s="67"/>
      <c r="J85" s="96"/>
      <c r="K85" s="369"/>
      <c r="L85" s="369"/>
    </row>
    <row r="86" spans="1:12" ht="15" customHeight="1" x14ac:dyDescent="0.25">
      <c r="A86" s="95"/>
      <c r="B86" s="215"/>
      <c r="C86" s="211"/>
      <c r="D86" s="223"/>
      <c r="E86" s="224">
        <v>5</v>
      </c>
      <c r="F86" s="225"/>
      <c r="G86" s="226">
        <v>1.476</v>
      </c>
      <c r="H86" s="67"/>
      <c r="I86" s="67"/>
      <c r="J86" s="96"/>
      <c r="K86" s="369"/>
      <c r="L86" s="369"/>
    </row>
    <row r="87" spans="1:12" ht="15" customHeight="1" x14ac:dyDescent="0.25">
      <c r="A87" s="95"/>
      <c r="B87" s="215"/>
      <c r="C87" s="211"/>
      <c r="D87" s="223"/>
      <c r="E87" s="224">
        <v>6</v>
      </c>
      <c r="F87" s="225"/>
      <c r="G87" s="226">
        <v>1.44</v>
      </c>
      <c r="H87" s="67"/>
      <c r="I87" s="67"/>
      <c r="J87" s="96"/>
      <c r="K87" s="369"/>
      <c r="L87" s="369"/>
    </row>
    <row r="88" spans="1:12" ht="15" customHeight="1" x14ac:dyDescent="0.25">
      <c r="A88" s="95"/>
      <c r="B88" s="215"/>
      <c r="C88" s="211"/>
      <c r="D88" s="223"/>
      <c r="E88" s="224">
        <v>7</v>
      </c>
      <c r="F88" s="225"/>
      <c r="G88" s="226">
        <v>1.415</v>
      </c>
      <c r="H88" s="67"/>
      <c r="I88" s="67"/>
      <c r="J88" s="96"/>
      <c r="K88" s="369"/>
      <c r="L88" s="369"/>
    </row>
    <row r="89" spans="1:12" ht="15" customHeight="1" x14ac:dyDescent="0.25">
      <c r="A89" s="95"/>
      <c r="B89" s="215"/>
      <c r="C89" s="211"/>
      <c r="D89" s="223"/>
      <c r="E89" s="224">
        <v>8</v>
      </c>
      <c r="F89" s="225"/>
      <c r="G89" s="226">
        <v>1.397</v>
      </c>
      <c r="H89" s="67"/>
      <c r="I89" s="67"/>
      <c r="J89" s="96"/>
      <c r="K89" s="369"/>
      <c r="L89" s="369"/>
    </row>
    <row r="90" spans="1:12" ht="15" customHeight="1" x14ac:dyDescent="0.25">
      <c r="A90" s="95"/>
      <c r="B90" s="215"/>
      <c r="C90" s="211"/>
      <c r="D90" s="223"/>
      <c r="E90" s="224">
        <v>9</v>
      </c>
      <c r="F90" s="225"/>
      <c r="G90" s="226">
        <v>1.393</v>
      </c>
      <c r="H90" s="67"/>
      <c r="I90" s="67"/>
      <c r="J90" s="96"/>
      <c r="K90" s="369"/>
      <c r="L90" s="369"/>
    </row>
    <row r="91" spans="1:12" ht="15" customHeight="1" x14ac:dyDescent="0.25">
      <c r="A91" s="95"/>
      <c r="B91" s="215"/>
      <c r="C91" s="211"/>
      <c r="D91" s="223"/>
      <c r="E91" s="224">
        <v>10</v>
      </c>
      <c r="F91" s="225"/>
      <c r="G91" s="226">
        <v>1.3720000000000001</v>
      </c>
      <c r="H91" s="67"/>
      <c r="I91" s="67"/>
      <c r="J91" s="96"/>
      <c r="K91" s="369"/>
      <c r="L91" s="369"/>
    </row>
    <row r="92" spans="1:12" ht="15" customHeight="1" x14ac:dyDescent="0.25">
      <c r="A92" s="95"/>
      <c r="B92" s="215"/>
      <c r="C92" s="211"/>
      <c r="D92" s="223"/>
      <c r="E92" s="224">
        <v>11</v>
      </c>
      <c r="F92" s="225"/>
      <c r="G92" s="226">
        <v>1.363</v>
      </c>
      <c r="H92" s="67"/>
      <c r="I92" s="67"/>
      <c r="J92" s="96"/>
      <c r="K92" s="369"/>
      <c r="L92" s="369"/>
    </row>
    <row r="93" spans="1:12" ht="15" customHeight="1" x14ac:dyDescent="0.25">
      <c r="A93" s="95"/>
      <c r="B93" s="215"/>
      <c r="C93" s="211"/>
      <c r="D93" s="223"/>
      <c r="E93" s="224">
        <v>12</v>
      </c>
      <c r="F93" s="225"/>
      <c r="G93" s="226">
        <v>1.3560000000000001</v>
      </c>
      <c r="H93" s="67"/>
      <c r="I93" s="67"/>
      <c r="J93" s="96"/>
      <c r="K93" s="369"/>
      <c r="L93" s="369"/>
    </row>
    <row r="94" spans="1:12" ht="15" customHeight="1" x14ac:dyDescent="0.25">
      <c r="A94" s="95"/>
      <c r="B94" s="215"/>
      <c r="C94" s="211"/>
      <c r="D94" s="223"/>
      <c r="E94" s="224">
        <v>13</v>
      </c>
      <c r="F94" s="225"/>
      <c r="G94" s="226">
        <v>1.35</v>
      </c>
      <c r="H94" s="67"/>
      <c r="I94" s="67"/>
      <c r="J94" s="96"/>
      <c r="K94" s="369"/>
      <c r="L94" s="369"/>
    </row>
    <row r="95" spans="1:12" ht="15" customHeight="1" x14ac:dyDescent="0.25">
      <c r="A95" s="95"/>
      <c r="B95" s="215"/>
      <c r="C95" s="211"/>
      <c r="D95" s="223"/>
      <c r="E95" s="224">
        <v>14</v>
      </c>
      <c r="F95" s="225"/>
      <c r="G95" s="226">
        <v>1.345</v>
      </c>
      <c r="H95" s="67"/>
      <c r="I95" s="67"/>
      <c r="J95" s="96"/>
      <c r="K95" s="369"/>
      <c r="L95" s="369"/>
    </row>
    <row r="96" spans="1:12" ht="15" customHeight="1" x14ac:dyDescent="0.25">
      <c r="A96" s="95"/>
      <c r="B96" s="215"/>
      <c r="C96" s="211"/>
      <c r="D96" s="223"/>
      <c r="E96" s="224">
        <v>15</v>
      </c>
      <c r="F96" s="225"/>
      <c r="G96" s="226">
        <v>1.341</v>
      </c>
      <c r="H96" s="67"/>
      <c r="I96" s="67"/>
      <c r="J96" s="96"/>
      <c r="K96" s="369"/>
      <c r="L96" s="369"/>
    </row>
    <row r="97" spans="1:12" ht="15" customHeight="1" x14ac:dyDescent="0.25">
      <c r="A97" s="95"/>
      <c r="B97" s="215"/>
      <c r="C97" s="211"/>
      <c r="D97" s="223"/>
      <c r="E97" s="224">
        <v>16</v>
      </c>
      <c r="F97" s="225"/>
      <c r="G97" s="226">
        <v>1.337</v>
      </c>
      <c r="H97" s="67"/>
      <c r="I97" s="67"/>
      <c r="J97" s="96"/>
      <c r="K97" s="369"/>
      <c r="L97" s="369"/>
    </row>
    <row r="98" spans="1:12" ht="15" customHeight="1" x14ac:dyDescent="0.25">
      <c r="A98" s="95"/>
      <c r="B98" s="215"/>
      <c r="C98" s="211"/>
      <c r="D98" s="223"/>
      <c r="E98" s="224">
        <v>17</v>
      </c>
      <c r="F98" s="225"/>
      <c r="G98" s="226">
        <v>1.333</v>
      </c>
      <c r="H98" s="67"/>
      <c r="I98" s="67"/>
      <c r="J98" s="96"/>
      <c r="K98" s="369"/>
      <c r="L98" s="369"/>
    </row>
    <row r="99" spans="1:12" ht="15" customHeight="1" x14ac:dyDescent="0.25">
      <c r="A99" s="95"/>
      <c r="B99" s="215"/>
      <c r="C99" s="211"/>
      <c r="D99" s="223"/>
      <c r="E99" s="224">
        <v>18</v>
      </c>
      <c r="F99" s="225"/>
      <c r="G99" s="226">
        <v>1.33</v>
      </c>
      <c r="H99" s="67"/>
      <c r="I99" s="67"/>
      <c r="J99" s="96"/>
      <c r="K99" s="369"/>
      <c r="L99" s="369"/>
    </row>
    <row r="100" spans="1:12" ht="15" customHeight="1" x14ac:dyDescent="0.25">
      <c r="A100" s="95"/>
      <c r="B100" s="215"/>
      <c r="C100" s="211"/>
      <c r="D100" s="223"/>
      <c r="E100" s="224">
        <v>19</v>
      </c>
      <c r="F100" s="225"/>
      <c r="G100" s="226">
        <v>1.3280000000000001</v>
      </c>
      <c r="H100" s="67"/>
      <c r="I100" s="67"/>
      <c r="J100" s="96"/>
      <c r="K100" s="369"/>
      <c r="L100" s="369"/>
    </row>
    <row r="101" spans="1:12" ht="15" customHeight="1" x14ac:dyDescent="0.25">
      <c r="A101" s="95"/>
      <c r="B101" s="215"/>
      <c r="C101" s="211"/>
      <c r="D101" s="223"/>
      <c r="E101" s="224">
        <v>20</v>
      </c>
      <c r="F101" s="225"/>
      <c r="G101" s="226">
        <v>1.325</v>
      </c>
      <c r="H101" s="67"/>
      <c r="I101" s="67"/>
      <c r="J101" s="96"/>
      <c r="K101" s="369"/>
      <c r="L101" s="369"/>
    </row>
    <row r="102" spans="1:12" ht="15" customHeight="1" x14ac:dyDescent="0.25">
      <c r="A102" s="95"/>
      <c r="B102" s="215"/>
      <c r="C102" s="211"/>
      <c r="D102" s="223"/>
      <c r="E102" s="224">
        <v>21</v>
      </c>
      <c r="F102" s="225"/>
      <c r="G102" s="226">
        <v>1.323</v>
      </c>
      <c r="H102" s="67"/>
      <c r="I102" s="67"/>
      <c r="J102" s="96"/>
      <c r="K102" s="369"/>
      <c r="L102" s="369"/>
    </row>
    <row r="103" spans="1:12" ht="15" customHeight="1" x14ac:dyDescent="0.25">
      <c r="A103" s="95"/>
      <c r="B103" s="215"/>
      <c r="C103" s="211"/>
      <c r="D103" s="223"/>
      <c r="E103" s="224">
        <v>22</v>
      </c>
      <c r="F103" s="225"/>
      <c r="G103" s="226">
        <v>1.321</v>
      </c>
      <c r="H103" s="67"/>
      <c r="I103" s="67"/>
      <c r="J103" s="96"/>
      <c r="K103" s="369"/>
      <c r="L103" s="369"/>
    </row>
    <row r="104" spans="1:12" ht="15" customHeight="1" x14ac:dyDescent="0.25">
      <c r="A104" s="95"/>
      <c r="B104" s="215"/>
      <c r="C104" s="211"/>
      <c r="D104" s="223"/>
      <c r="E104" s="224">
        <v>23</v>
      </c>
      <c r="F104" s="225"/>
      <c r="G104" s="226">
        <v>1.319</v>
      </c>
      <c r="H104" s="67"/>
      <c r="I104" s="67"/>
      <c r="J104" s="96"/>
      <c r="K104" s="369"/>
      <c r="L104" s="369"/>
    </row>
    <row r="105" spans="1:12" ht="15" customHeight="1" x14ac:dyDescent="0.25">
      <c r="A105" s="95"/>
      <c r="B105" s="215"/>
      <c r="C105" s="211"/>
      <c r="D105" s="223"/>
      <c r="E105" s="224">
        <v>24</v>
      </c>
      <c r="F105" s="225"/>
      <c r="G105" s="226">
        <v>1.3180000000000001</v>
      </c>
      <c r="H105" s="67"/>
      <c r="I105" s="67"/>
      <c r="J105" s="96"/>
      <c r="K105" s="369"/>
      <c r="L105" s="369"/>
    </row>
    <row r="106" spans="1:12" ht="15" customHeight="1" x14ac:dyDescent="0.25">
      <c r="A106" s="95"/>
      <c r="B106" s="215"/>
      <c r="C106" s="211"/>
      <c r="D106" s="223"/>
      <c r="E106" s="224">
        <v>25</v>
      </c>
      <c r="F106" s="225"/>
      <c r="G106" s="226">
        <v>1.3160000000000001</v>
      </c>
      <c r="H106" s="67"/>
      <c r="I106" s="67"/>
      <c r="J106" s="96"/>
      <c r="K106" s="369"/>
      <c r="L106" s="369"/>
    </row>
    <row r="107" spans="1:12" ht="15" customHeight="1" x14ac:dyDescent="0.25">
      <c r="A107" s="95"/>
      <c r="B107" s="215"/>
      <c r="C107" s="211"/>
      <c r="D107" s="223"/>
      <c r="E107" s="224">
        <v>26</v>
      </c>
      <c r="F107" s="225"/>
      <c r="G107" s="226">
        <v>1.3149999999999999</v>
      </c>
      <c r="H107" s="67"/>
      <c r="I107" s="67"/>
      <c r="J107" s="96"/>
      <c r="K107" s="369"/>
      <c r="L107" s="369"/>
    </row>
    <row r="108" spans="1:12" ht="15" customHeight="1" x14ac:dyDescent="0.25">
      <c r="A108" s="95"/>
      <c r="B108" s="215"/>
      <c r="C108" s="211"/>
      <c r="D108" s="223"/>
      <c r="E108" s="224">
        <v>27</v>
      </c>
      <c r="F108" s="225"/>
      <c r="G108" s="226">
        <v>1.3140000000000001</v>
      </c>
      <c r="H108" s="217"/>
      <c r="I108" s="67"/>
      <c r="J108" s="96"/>
      <c r="K108" s="369"/>
      <c r="L108" s="369"/>
    </row>
    <row r="109" spans="1:12" ht="15" customHeight="1" x14ac:dyDescent="0.25">
      <c r="A109" s="95"/>
      <c r="B109" s="215"/>
      <c r="C109" s="211"/>
      <c r="D109" s="223"/>
      <c r="E109" s="224">
        <v>28</v>
      </c>
      <c r="F109" s="225"/>
      <c r="G109" s="226">
        <v>1.3129999999999999</v>
      </c>
      <c r="H109" s="67"/>
      <c r="I109" s="67"/>
      <c r="J109" s="96"/>
      <c r="K109" s="369"/>
      <c r="L109" s="369"/>
    </row>
    <row r="110" spans="1:12" ht="15" customHeight="1" x14ac:dyDescent="0.25">
      <c r="A110" s="95"/>
      <c r="B110" s="210"/>
      <c r="C110" s="77"/>
      <c r="D110" s="210"/>
      <c r="E110" s="78">
        <v>29</v>
      </c>
      <c r="F110" s="77"/>
      <c r="G110" s="218">
        <v>1.3109999999999999</v>
      </c>
      <c r="H110" s="67"/>
      <c r="I110" s="67"/>
      <c r="J110" s="96"/>
      <c r="K110" s="369"/>
      <c r="L110" s="369"/>
    </row>
    <row r="111" spans="1:12" ht="15" customHeight="1" x14ac:dyDescent="0.25">
      <c r="A111" s="95"/>
      <c r="B111" s="207"/>
      <c r="C111" s="207"/>
      <c r="D111" s="207"/>
      <c r="E111" s="206"/>
      <c r="F111" s="207"/>
      <c r="G111" s="219"/>
      <c r="H111" s="67"/>
      <c r="I111" s="67"/>
      <c r="J111" s="96"/>
      <c r="K111" s="369"/>
      <c r="L111" s="369"/>
    </row>
    <row r="112" spans="1:12" ht="15" customHeight="1" x14ac:dyDescent="0.25">
      <c r="A112" s="95"/>
      <c r="B112" s="211"/>
      <c r="C112" s="211"/>
      <c r="D112" s="211"/>
      <c r="E112" s="216"/>
      <c r="F112" s="211"/>
      <c r="G112" s="220"/>
      <c r="H112" s="67"/>
      <c r="I112" s="67"/>
      <c r="J112" s="96"/>
      <c r="K112" s="369"/>
      <c r="L112" s="369"/>
    </row>
    <row r="113" spans="1:12" ht="15" customHeight="1" thickBot="1" x14ac:dyDescent="0.3">
      <c r="A113" s="97"/>
      <c r="B113" s="433"/>
      <c r="C113" s="433"/>
      <c r="D113" s="433"/>
      <c r="E113" s="434"/>
      <c r="F113" s="433"/>
      <c r="G113" s="435"/>
      <c r="H113" s="221"/>
      <c r="I113" s="221"/>
      <c r="J113" s="222"/>
      <c r="K113" s="369"/>
      <c r="L113" s="369"/>
    </row>
    <row r="114" spans="1:12" x14ac:dyDescent="0.25">
      <c r="A114" s="369"/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</row>
    <row r="115" spans="1:12" x14ac:dyDescent="0.25">
      <c r="A115" s="373"/>
      <c r="B115" s="373" t="s">
        <v>79</v>
      </c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</row>
  </sheetData>
  <mergeCells count="4">
    <mergeCell ref="A9:H9"/>
    <mergeCell ref="A10:H10"/>
    <mergeCell ref="B78:I78"/>
    <mergeCell ref="F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showZeros="0" zoomScaleNormal="100" zoomScaleSheetLayoutView="100" workbookViewId="0">
      <selection activeCell="M51" sqref="M51"/>
    </sheetView>
  </sheetViews>
  <sheetFormatPr defaultRowHeight="15.75" x14ac:dyDescent="0.25"/>
  <cols>
    <col min="1" max="1" width="2.140625" style="2" customWidth="1"/>
    <col min="2" max="2" width="14.42578125" style="2" customWidth="1"/>
    <col min="3" max="3" width="15" style="2" bestFit="1" customWidth="1"/>
    <col min="4" max="4" width="7.7109375" style="2" customWidth="1"/>
    <col min="5" max="5" width="3.5703125" style="2" customWidth="1"/>
    <col min="6" max="6" width="29.85546875" style="2" customWidth="1"/>
    <col min="7" max="7" width="14.42578125" style="2" customWidth="1"/>
    <col min="8" max="8" width="35.28515625" style="2" customWidth="1"/>
    <col min="9" max="9" width="20.140625" style="2" customWidth="1"/>
    <col min="10" max="10" width="1.42578125" style="2" customWidth="1"/>
    <col min="11" max="12" width="9.140625" style="2"/>
    <col min="13" max="13" width="11" style="2" customWidth="1"/>
    <col min="14" max="14" width="11.7109375" style="2" customWidth="1"/>
    <col min="15" max="15" width="2.7109375" style="2" customWidth="1"/>
    <col min="16" max="16" width="14.140625" style="3" customWidth="1"/>
    <col min="17" max="17" width="2.42578125" style="2" customWidth="1"/>
    <col min="18" max="18" width="12.7109375" style="3" customWidth="1"/>
    <col min="19" max="16384" width="9.140625" style="2"/>
  </cols>
  <sheetData>
    <row r="1" spans="1:11" ht="12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25">
      <c r="A3" s="58"/>
      <c r="B3" s="58"/>
      <c r="C3" s="58"/>
      <c r="D3" s="58"/>
      <c r="E3" s="58"/>
      <c r="F3" s="58"/>
      <c r="G3" s="58"/>
      <c r="H3" s="243"/>
      <c r="I3" s="58"/>
      <c r="J3" s="58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1" ht="16.5" thickBot="1" x14ac:dyDescent="0.3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1" ht="17.25" customHeight="1" thickBot="1" x14ac:dyDescent="0.3">
      <c r="A9" s="485" t="s">
        <v>0</v>
      </c>
      <c r="B9" s="486"/>
      <c r="C9" s="486"/>
      <c r="D9" s="486"/>
      <c r="E9" s="486"/>
      <c r="F9" s="486"/>
      <c r="G9" s="486"/>
      <c r="H9" s="487"/>
      <c r="I9" s="419"/>
      <c r="J9" s="5"/>
      <c r="K9" s="9"/>
    </row>
    <row r="10" spans="1:11" ht="16.5" customHeight="1" thickBot="1" x14ac:dyDescent="0.3">
      <c r="A10" s="488" t="s">
        <v>1</v>
      </c>
      <c r="B10" s="489"/>
      <c r="C10" s="489"/>
      <c r="D10" s="489"/>
      <c r="E10" s="489"/>
      <c r="F10" s="489"/>
      <c r="G10" s="489"/>
      <c r="H10" s="490"/>
      <c r="I10" s="420"/>
      <c r="J10" s="5"/>
      <c r="K10" s="9"/>
    </row>
    <row r="11" spans="1:11" ht="16.5" customHeight="1" thickBot="1" x14ac:dyDescent="0.3">
      <c r="A11" s="448"/>
      <c r="B11" s="473" t="s">
        <v>5</v>
      </c>
      <c r="C11" s="474"/>
      <c r="D11" s="475" t="s">
        <v>6</v>
      </c>
      <c r="E11" s="449"/>
      <c r="F11" s="476" t="s">
        <v>7</v>
      </c>
      <c r="G11" s="477"/>
      <c r="H11" s="478"/>
      <c r="I11" s="10"/>
      <c r="J11" s="5"/>
      <c r="K11" s="9"/>
    </row>
    <row r="12" spans="1:11" ht="18" customHeight="1" thickTop="1" x14ac:dyDescent="0.25">
      <c r="A12" s="69"/>
      <c r="B12" s="421" t="s">
        <v>10</v>
      </c>
      <c r="C12" s="47"/>
      <c r="D12" s="13"/>
      <c r="E12" s="5"/>
      <c r="F12" s="14" t="s">
        <v>11</v>
      </c>
      <c r="G12" s="15"/>
      <c r="H12" s="416"/>
      <c r="I12" s="5"/>
      <c r="J12" s="5"/>
      <c r="K12" s="9"/>
    </row>
    <row r="13" spans="1:11" ht="15" customHeight="1" thickBot="1" x14ac:dyDescent="0.3">
      <c r="A13" s="69"/>
      <c r="B13" s="422" t="s">
        <v>12</v>
      </c>
      <c r="C13" s="265"/>
      <c r="D13" s="18" t="s">
        <v>6</v>
      </c>
      <c r="E13" s="5"/>
      <c r="F13" s="19" t="s">
        <v>13</v>
      </c>
      <c r="G13" s="20" t="s">
        <v>14</v>
      </c>
      <c r="H13" s="417" t="s">
        <v>15</v>
      </c>
      <c r="I13" s="5"/>
      <c r="J13" s="5"/>
      <c r="K13" s="9"/>
    </row>
    <row r="14" spans="1:11" ht="15" customHeight="1" thickTop="1" thickBot="1" x14ac:dyDescent="0.3">
      <c r="A14" s="69"/>
      <c r="B14" s="423" t="s">
        <v>16</v>
      </c>
      <c r="C14" s="265"/>
      <c r="D14" s="23" t="s">
        <v>6</v>
      </c>
      <c r="E14" s="5"/>
      <c r="F14" s="264" t="e">
        <f>AVERAGE(C13:C42)</f>
        <v>#DIV/0!</v>
      </c>
      <c r="G14" s="259" t="e">
        <f>VAR(C13:C42)</f>
        <v>#DIV/0!</v>
      </c>
      <c r="H14" s="418" t="e">
        <f>((C82^2)*G14)/((C11-F14)^2)</f>
        <v>#VALUE!</v>
      </c>
      <c r="I14" s="5"/>
      <c r="J14" s="5"/>
      <c r="K14" s="9"/>
    </row>
    <row r="15" spans="1:11" ht="15" customHeight="1" thickTop="1" x14ac:dyDescent="0.25">
      <c r="A15" s="69"/>
      <c r="B15" s="423" t="s">
        <v>17</v>
      </c>
      <c r="C15" s="265"/>
      <c r="D15" s="23" t="s">
        <v>6</v>
      </c>
      <c r="E15" s="5"/>
      <c r="F15" s="5"/>
      <c r="G15" s="5"/>
      <c r="H15" s="70"/>
      <c r="I15" s="5"/>
      <c r="J15" s="5"/>
      <c r="K15" s="9"/>
    </row>
    <row r="16" spans="1:11" ht="15" customHeight="1" x14ac:dyDescent="0.25">
      <c r="A16" s="69"/>
      <c r="B16" s="423" t="s">
        <v>19</v>
      </c>
      <c r="C16" s="265"/>
      <c r="D16" s="23" t="s">
        <v>6</v>
      </c>
      <c r="E16" s="5"/>
      <c r="F16" s="5"/>
      <c r="G16" s="5"/>
      <c r="H16" s="70"/>
      <c r="I16" s="5"/>
      <c r="J16" s="5"/>
      <c r="K16" s="9"/>
    </row>
    <row r="17" spans="1:18" ht="15" customHeight="1" x14ac:dyDescent="0.25">
      <c r="A17" s="69"/>
      <c r="B17" s="423" t="s">
        <v>20</v>
      </c>
      <c r="C17" s="265"/>
      <c r="D17" s="23" t="s">
        <v>6</v>
      </c>
      <c r="E17" s="5"/>
      <c r="F17" s="5"/>
      <c r="G17" s="5"/>
      <c r="H17" s="70"/>
      <c r="I17" s="5"/>
      <c r="J17" s="5"/>
      <c r="K17" s="9"/>
    </row>
    <row r="18" spans="1:18" ht="15" customHeight="1" x14ac:dyDescent="0.25">
      <c r="A18" s="69"/>
      <c r="B18" s="423" t="s">
        <v>21</v>
      </c>
      <c r="C18" s="265"/>
      <c r="D18" s="23" t="s">
        <v>6</v>
      </c>
      <c r="E18" s="5"/>
      <c r="F18" s="5"/>
      <c r="G18" s="5"/>
      <c r="H18" s="70"/>
      <c r="I18" s="5"/>
      <c r="J18" s="5"/>
      <c r="K18" s="9"/>
    </row>
    <row r="19" spans="1:18" ht="15" customHeight="1" x14ac:dyDescent="0.25">
      <c r="A19" s="69"/>
      <c r="B19" s="423" t="s">
        <v>22</v>
      </c>
      <c r="C19" s="265"/>
      <c r="D19" s="23" t="s">
        <v>6</v>
      </c>
      <c r="E19" s="5"/>
      <c r="F19" s="5"/>
      <c r="G19" s="5"/>
      <c r="H19" s="70"/>
      <c r="I19" s="5"/>
      <c r="J19" s="5"/>
      <c r="K19" s="9"/>
    </row>
    <row r="20" spans="1:18" ht="15" customHeight="1" x14ac:dyDescent="0.25">
      <c r="A20" s="69"/>
      <c r="B20" s="423" t="s">
        <v>23</v>
      </c>
      <c r="C20" s="265"/>
      <c r="D20" s="23" t="s">
        <v>6</v>
      </c>
      <c r="E20" s="5"/>
      <c r="F20" s="5"/>
      <c r="G20" s="5"/>
      <c r="H20" s="70"/>
      <c r="I20" s="5"/>
      <c r="J20" s="5"/>
      <c r="K20" s="9"/>
    </row>
    <row r="21" spans="1:18" ht="15" customHeight="1" x14ac:dyDescent="0.25">
      <c r="A21" s="69"/>
      <c r="B21" s="423" t="s">
        <v>24</v>
      </c>
      <c r="C21" s="265"/>
      <c r="D21" s="23" t="s">
        <v>6</v>
      </c>
      <c r="E21" s="5"/>
      <c r="F21" s="5"/>
      <c r="G21" s="5"/>
      <c r="H21" s="70"/>
      <c r="I21" s="5"/>
      <c r="J21" s="5"/>
      <c r="K21" s="9"/>
    </row>
    <row r="22" spans="1:18" ht="15" customHeight="1" x14ac:dyDescent="0.25">
      <c r="A22" s="69"/>
      <c r="B22" s="423" t="s">
        <v>25</v>
      </c>
      <c r="C22" s="265"/>
      <c r="D22" s="23" t="s">
        <v>6</v>
      </c>
      <c r="E22" s="5"/>
      <c r="F22" s="5"/>
      <c r="G22" s="5"/>
      <c r="H22" s="70"/>
      <c r="I22" s="5"/>
      <c r="J22" s="5"/>
      <c r="K22" s="9"/>
    </row>
    <row r="23" spans="1:18" ht="15" customHeight="1" x14ac:dyDescent="0.25">
      <c r="A23" s="69"/>
      <c r="B23" s="423" t="s">
        <v>32</v>
      </c>
      <c r="C23" s="265"/>
      <c r="D23" s="23" t="s">
        <v>6</v>
      </c>
      <c r="E23" s="5"/>
      <c r="F23" s="5"/>
      <c r="G23" s="5"/>
      <c r="H23" s="70"/>
      <c r="I23" s="5"/>
      <c r="J23" s="5"/>
      <c r="K23" s="9"/>
    </row>
    <row r="24" spans="1:18" ht="15" customHeight="1" x14ac:dyDescent="0.25">
      <c r="A24" s="69"/>
      <c r="B24" s="423" t="s">
        <v>33</v>
      </c>
      <c r="C24" s="265"/>
      <c r="D24" s="23" t="s">
        <v>6</v>
      </c>
      <c r="E24" s="5"/>
      <c r="F24" s="5"/>
      <c r="G24" s="5"/>
      <c r="H24" s="70"/>
      <c r="I24" s="5"/>
      <c r="J24" s="5"/>
      <c r="K24" s="9"/>
    </row>
    <row r="25" spans="1:18" ht="15" customHeight="1" x14ac:dyDescent="0.25">
      <c r="A25" s="69"/>
      <c r="B25" s="423" t="s">
        <v>34</v>
      </c>
      <c r="C25" s="265"/>
      <c r="D25" s="23" t="s">
        <v>6</v>
      </c>
      <c r="E25" s="5"/>
      <c r="F25" s="5"/>
      <c r="G25" s="5"/>
      <c r="H25" s="70"/>
      <c r="I25" s="5"/>
      <c r="J25" s="5"/>
      <c r="K25" s="9"/>
    </row>
    <row r="26" spans="1:18" ht="15" customHeight="1" x14ac:dyDescent="0.25">
      <c r="A26" s="69"/>
      <c r="B26" s="423" t="s">
        <v>36</v>
      </c>
      <c r="C26" s="265"/>
      <c r="D26" s="23" t="s">
        <v>6</v>
      </c>
      <c r="E26" s="5"/>
      <c r="F26" s="5"/>
      <c r="G26" s="5"/>
      <c r="H26" s="70"/>
      <c r="I26" s="5"/>
      <c r="J26" s="5"/>
      <c r="K26" s="9"/>
    </row>
    <row r="27" spans="1:18" ht="15" customHeight="1" x14ac:dyDescent="0.25">
      <c r="A27" s="69"/>
      <c r="B27" s="423" t="s">
        <v>37</v>
      </c>
      <c r="C27" s="265"/>
      <c r="D27" s="23" t="s">
        <v>6</v>
      </c>
      <c r="E27" s="5"/>
      <c r="F27" s="5"/>
      <c r="G27" s="5"/>
      <c r="H27" s="70"/>
      <c r="I27" s="5"/>
      <c r="J27" s="5"/>
      <c r="K27" s="9"/>
    </row>
    <row r="28" spans="1:18" ht="15" customHeight="1" x14ac:dyDescent="0.25">
      <c r="A28" s="69"/>
      <c r="B28" s="423" t="s">
        <v>38</v>
      </c>
      <c r="C28" s="265"/>
      <c r="D28" s="23" t="s">
        <v>6</v>
      </c>
      <c r="E28" s="5"/>
      <c r="F28" s="5"/>
      <c r="G28" s="5"/>
      <c r="H28" s="70"/>
      <c r="I28" s="5"/>
      <c r="J28" s="5"/>
      <c r="K28" s="9"/>
    </row>
    <row r="29" spans="1:18" ht="15" customHeight="1" x14ac:dyDescent="0.25">
      <c r="A29" s="69"/>
      <c r="B29" s="423" t="s">
        <v>39</v>
      </c>
      <c r="C29" s="265"/>
      <c r="D29" s="23" t="s">
        <v>6</v>
      </c>
      <c r="E29" s="5"/>
      <c r="F29" s="5"/>
      <c r="G29" s="5"/>
      <c r="H29" s="70"/>
      <c r="I29" s="5"/>
      <c r="J29" s="5"/>
      <c r="K29" s="9"/>
    </row>
    <row r="30" spans="1:18" ht="15" customHeight="1" x14ac:dyDescent="0.25">
      <c r="A30" s="69"/>
      <c r="B30" s="423" t="s">
        <v>41</v>
      </c>
      <c r="C30" s="265"/>
      <c r="D30" s="23" t="s">
        <v>6</v>
      </c>
      <c r="E30" s="5"/>
      <c r="F30" s="5"/>
      <c r="G30" s="5"/>
      <c r="H30" s="70"/>
      <c r="I30" s="5"/>
      <c r="J30" s="5"/>
      <c r="K30" s="9"/>
    </row>
    <row r="31" spans="1:18" ht="15" customHeight="1" x14ac:dyDescent="0.25">
      <c r="A31" s="69"/>
      <c r="B31" s="423" t="s">
        <v>42</v>
      </c>
      <c r="C31" s="265"/>
      <c r="D31" s="23" t="s">
        <v>6</v>
      </c>
      <c r="E31" s="5"/>
      <c r="F31" s="5"/>
      <c r="G31" s="5"/>
      <c r="H31" s="70"/>
      <c r="I31" s="5"/>
      <c r="J31" s="5"/>
      <c r="K31" s="9"/>
    </row>
    <row r="32" spans="1:18" ht="15" customHeight="1" x14ac:dyDescent="0.25">
      <c r="A32" s="69"/>
      <c r="B32" s="424" t="s">
        <v>43</v>
      </c>
      <c r="C32" s="265"/>
      <c r="D32" s="62" t="s">
        <v>6</v>
      </c>
      <c r="E32" s="5"/>
      <c r="F32" s="5"/>
      <c r="G32" s="5"/>
      <c r="H32" s="70"/>
      <c r="I32" s="5"/>
      <c r="J32" s="5"/>
      <c r="K32" s="9"/>
      <c r="P32" s="2"/>
      <c r="R32" s="2"/>
    </row>
    <row r="33" spans="1:18" ht="15" customHeight="1" x14ac:dyDescent="0.25">
      <c r="A33" s="69"/>
      <c r="B33" s="424" t="s">
        <v>44</v>
      </c>
      <c r="C33" s="265"/>
      <c r="D33" s="62" t="s">
        <v>6</v>
      </c>
      <c r="E33" s="5"/>
      <c r="F33" s="5"/>
      <c r="G33" s="5"/>
      <c r="H33" s="70"/>
      <c r="I33" s="5"/>
      <c r="J33" s="5"/>
      <c r="K33" s="9"/>
      <c r="P33" s="2"/>
      <c r="R33" s="2"/>
    </row>
    <row r="34" spans="1:18" ht="15" customHeight="1" x14ac:dyDescent="0.25">
      <c r="A34" s="69"/>
      <c r="B34" s="424" t="s">
        <v>45</v>
      </c>
      <c r="C34" s="265"/>
      <c r="D34" s="62" t="s">
        <v>6</v>
      </c>
      <c r="E34" s="5"/>
      <c r="F34" s="5"/>
      <c r="G34" s="5"/>
      <c r="H34" s="70"/>
      <c r="I34" s="5"/>
      <c r="J34" s="5"/>
      <c r="K34" s="9"/>
      <c r="P34" s="2"/>
      <c r="R34" s="2"/>
    </row>
    <row r="35" spans="1:18" ht="15" customHeight="1" x14ac:dyDescent="0.25">
      <c r="A35" s="69"/>
      <c r="B35" s="424" t="s">
        <v>46</v>
      </c>
      <c r="C35" s="265"/>
      <c r="D35" s="62" t="s">
        <v>6</v>
      </c>
      <c r="E35" s="5"/>
      <c r="F35" s="5"/>
      <c r="G35" s="5"/>
      <c r="H35" s="70"/>
      <c r="I35" s="5"/>
      <c r="J35" s="5"/>
      <c r="K35" s="9"/>
      <c r="P35" s="2"/>
      <c r="R35" s="2"/>
    </row>
    <row r="36" spans="1:18" ht="15" customHeight="1" x14ac:dyDescent="0.25">
      <c r="A36" s="69"/>
      <c r="B36" s="424" t="s">
        <v>47</v>
      </c>
      <c r="C36" s="265"/>
      <c r="D36" s="62" t="s">
        <v>6</v>
      </c>
      <c r="E36" s="5"/>
      <c r="F36" s="5"/>
      <c r="G36" s="5"/>
      <c r="H36" s="70"/>
      <c r="I36" s="5"/>
      <c r="J36" s="5"/>
      <c r="K36" s="9"/>
      <c r="P36" s="2"/>
      <c r="R36" s="2"/>
    </row>
    <row r="37" spans="1:18" ht="15" customHeight="1" x14ac:dyDescent="0.25">
      <c r="A37" s="69"/>
      <c r="B37" s="424" t="s">
        <v>48</v>
      </c>
      <c r="C37" s="265"/>
      <c r="D37" s="62" t="s">
        <v>6</v>
      </c>
      <c r="E37" s="5"/>
      <c r="F37" s="5"/>
      <c r="G37" s="5"/>
      <c r="H37" s="70"/>
      <c r="I37" s="5"/>
      <c r="J37" s="5"/>
      <c r="K37" s="9"/>
      <c r="P37" s="2"/>
      <c r="R37" s="2"/>
    </row>
    <row r="38" spans="1:18" ht="15" customHeight="1" x14ac:dyDescent="0.25">
      <c r="A38" s="69"/>
      <c r="B38" s="424" t="s">
        <v>49</v>
      </c>
      <c r="C38" s="265"/>
      <c r="D38" s="62" t="s">
        <v>6</v>
      </c>
      <c r="E38" s="5"/>
      <c r="F38" s="5"/>
      <c r="G38" s="5"/>
      <c r="H38" s="70"/>
      <c r="I38" s="5"/>
      <c r="J38" s="5"/>
      <c r="K38" s="9"/>
      <c r="P38" s="2"/>
      <c r="R38" s="2"/>
    </row>
    <row r="39" spans="1:18" ht="15" customHeight="1" x14ac:dyDescent="0.25">
      <c r="A39" s="69"/>
      <c r="B39" s="424" t="s">
        <v>50</v>
      </c>
      <c r="C39" s="265"/>
      <c r="D39" s="62" t="s">
        <v>6</v>
      </c>
      <c r="E39" s="5"/>
      <c r="F39" s="5"/>
      <c r="G39" s="5"/>
      <c r="H39" s="70"/>
      <c r="I39" s="5"/>
      <c r="J39" s="5"/>
      <c r="K39" s="9"/>
      <c r="P39" s="2"/>
      <c r="R39" s="2"/>
    </row>
    <row r="40" spans="1:18" ht="15" customHeight="1" x14ac:dyDescent="0.25">
      <c r="A40" s="69"/>
      <c r="B40" s="424" t="s">
        <v>51</v>
      </c>
      <c r="C40" s="265"/>
      <c r="D40" s="62" t="s">
        <v>6</v>
      </c>
      <c r="E40" s="5"/>
      <c r="F40" s="5"/>
      <c r="G40" s="5"/>
      <c r="H40" s="70"/>
      <c r="I40" s="5"/>
      <c r="J40" s="5"/>
      <c r="K40" s="9"/>
      <c r="P40" s="2"/>
      <c r="R40" s="2"/>
    </row>
    <row r="41" spans="1:18" ht="15" customHeight="1" x14ac:dyDescent="0.25">
      <c r="A41" s="69"/>
      <c r="B41" s="424" t="s">
        <v>52</v>
      </c>
      <c r="C41" s="265"/>
      <c r="D41" s="62" t="s">
        <v>6</v>
      </c>
      <c r="E41" s="5"/>
      <c r="F41" s="5"/>
      <c r="G41" s="5"/>
      <c r="H41" s="70"/>
      <c r="I41" s="5"/>
      <c r="J41" s="5"/>
      <c r="K41" s="9"/>
      <c r="P41" s="2"/>
      <c r="R41" s="2"/>
    </row>
    <row r="42" spans="1:18" ht="15.75" customHeight="1" thickBot="1" x14ac:dyDescent="0.3">
      <c r="A42" s="72"/>
      <c r="B42" s="425" t="s">
        <v>53</v>
      </c>
      <c r="C42" s="471"/>
      <c r="D42" s="472" t="s">
        <v>6</v>
      </c>
      <c r="E42" s="73"/>
      <c r="F42" s="73"/>
      <c r="G42" s="73"/>
      <c r="H42" s="74"/>
      <c r="I42" s="5"/>
      <c r="J42" s="5"/>
      <c r="K42" s="9"/>
      <c r="P42" s="2"/>
      <c r="R42" s="2"/>
    </row>
    <row r="43" spans="1:18" ht="20.25" customHeight="1" thickBot="1" x14ac:dyDescent="0.3">
      <c r="A43" s="87" t="s">
        <v>26</v>
      </c>
      <c r="B43" s="88"/>
      <c r="C43" s="89"/>
      <c r="D43" s="88"/>
      <c r="E43" s="88"/>
      <c r="F43" s="88"/>
      <c r="G43" s="88"/>
      <c r="H43" s="88"/>
      <c r="I43" s="88"/>
      <c r="J43" s="90"/>
      <c r="L43" s="9"/>
      <c r="M43" s="6"/>
      <c r="N43" s="6"/>
      <c r="O43" s="6"/>
      <c r="P43" s="9"/>
      <c r="Q43" s="9"/>
      <c r="R43" s="9"/>
    </row>
    <row r="44" spans="1:18" ht="6.75" customHeight="1" x14ac:dyDescent="0.25">
      <c r="A44" s="69"/>
      <c r="B44" s="5"/>
      <c r="C44" s="46"/>
      <c r="D44" s="5"/>
      <c r="E44" s="5"/>
      <c r="F44" s="5"/>
      <c r="G44" s="5"/>
      <c r="H44" s="5"/>
      <c r="I44" s="5"/>
      <c r="J44" s="70"/>
      <c r="L44" s="9"/>
      <c r="M44" s="6"/>
      <c r="N44" s="6"/>
      <c r="O44" s="6"/>
      <c r="P44" s="9"/>
      <c r="Q44" s="9"/>
      <c r="R44" s="9"/>
    </row>
    <row r="45" spans="1:18" ht="15" customHeight="1" thickBot="1" x14ac:dyDescent="0.3">
      <c r="A45" s="69"/>
      <c r="B45" s="26" t="str">
        <f>B11</f>
        <v xml:space="preserve">RT Value = </v>
      </c>
      <c r="C45" s="59">
        <f>C11</f>
        <v>0</v>
      </c>
      <c r="D45" s="27" t="str">
        <f>D11</f>
        <v>(ppm)</v>
      </c>
      <c r="E45" s="5"/>
      <c r="F45" s="26" t="str">
        <f>F11</f>
        <v>Chemical Concentration of:</v>
      </c>
      <c r="G45" s="5"/>
      <c r="H45" s="59">
        <f>H11</f>
        <v>0</v>
      </c>
      <c r="I45" s="5"/>
      <c r="J45" s="70"/>
      <c r="L45" s="9"/>
      <c r="M45" s="6"/>
      <c r="N45" s="6"/>
      <c r="O45" s="6"/>
      <c r="P45" s="9"/>
      <c r="Q45" s="9"/>
      <c r="R45" s="9"/>
    </row>
    <row r="46" spans="1:18" ht="15" customHeight="1" thickTop="1" x14ac:dyDescent="0.25">
      <c r="A46" s="69"/>
      <c r="B46" s="12" t="s">
        <v>10</v>
      </c>
      <c r="C46" s="47"/>
      <c r="D46" s="13"/>
      <c r="E46" s="5"/>
      <c r="F46" s="14" t="s">
        <v>11</v>
      </c>
      <c r="G46" s="15"/>
      <c r="H46" s="28"/>
      <c r="I46" s="16"/>
      <c r="J46" s="70"/>
      <c r="L46" s="9"/>
      <c r="M46" s="6"/>
      <c r="N46" s="6"/>
      <c r="O46" s="6"/>
      <c r="P46" s="9"/>
      <c r="Q46" s="9"/>
      <c r="R46" s="9"/>
    </row>
    <row r="47" spans="1:18" ht="15" customHeight="1" x14ac:dyDescent="0.25">
      <c r="A47" s="69"/>
      <c r="B47" s="17" t="s">
        <v>12</v>
      </c>
      <c r="C47" s="265"/>
      <c r="D47" s="18" t="s">
        <v>6</v>
      </c>
      <c r="E47" s="5"/>
      <c r="F47" s="19" t="s">
        <v>13</v>
      </c>
      <c r="G47" s="20" t="s">
        <v>14</v>
      </c>
      <c r="H47" s="20" t="s">
        <v>27</v>
      </c>
      <c r="I47" s="21" t="s">
        <v>28</v>
      </c>
      <c r="J47" s="70"/>
      <c r="L47" s="9"/>
      <c r="M47" s="6"/>
      <c r="N47" s="6"/>
      <c r="O47" s="6"/>
      <c r="P47" s="75"/>
      <c r="Q47" s="9"/>
      <c r="R47" s="75"/>
    </row>
    <row r="48" spans="1:18" ht="15" customHeight="1" thickBot="1" x14ac:dyDescent="0.3">
      <c r="A48" s="69"/>
      <c r="B48" s="22" t="s">
        <v>16</v>
      </c>
      <c r="C48" s="265"/>
      <c r="D48" s="23" t="s">
        <v>6</v>
      </c>
      <c r="E48" s="5"/>
      <c r="F48" s="261" t="e">
        <f>AVERAGE(C47:C76)</f>
        <v>#DIV/0!</v>
      </c>
      <c r="G48" s="260" t="e">
        <f>VAR(C47:C76)</f>
        <v>#DIV/0!</v>
      </c>
      <c r="H48" s="260" t="e">
        <f>STDEV(C47:C76)</f>
        <v>#DIV/0!</v>
      </c>
      <c r="I48" s="258" t="e">
        <f>H48/SQRT(COUNT(C47:C76))</f>
        <v>#DIV/0!</v>
      </c>
      <c r="J48" s="70"/>
      <c r="L48" s="9"/>
      <c r="M48" s="6"/>
      <c r="N48" s="6"/>
      <c r="O48" s="6"/>
      <c r="P48" s="75"/>
      <c r="Q48" s="9"/>
      <c r="R48" s="75"/>
    </row>
    <row r="49" spans="1:18" ht="15" customHeight="1" thickTop="1" x14ac:dyDescent="0.25">
      <c r="A49" s="69"/>
      <c r="B49" s="22" t="s">
        <v>17</v>
      </c>
      <c r="C49" s="265"/>
      <c r="D49" s="23" t="s">
        <v>6</v>
      </c>
      <c r="E49" s="5"/>
      <c r="F49" s="29"/>
      <c r="G49" s="29"/>
      <c r="H49" s="29"/>
      <c r="I49" s="5"/>
      <c r="J49" s="70"/>
      <c r="L49" s="9"/>
      <c r="M49" s="6"/>
      <c r="N49" s="6"/>
      <c r="O49" s="6"/>
      <c r="P49" s="75"/>
      <c r="Q49" s="9"/>
      <c r="R49" s="75"/>
    </row>
    <row r="50" spans="1:18" ht="15" customHeight="1" x14ac:dyDescent="0.25">
      <c r="A50" s="69"/>
      <c r="B50" s="22" t="s">
        <v>19</v>
      </c>
      <c r="C50" s="265"/>
      <c r="D50" s="23" t="s">
        <v>6</v>
      </c>
      <c r="E50" s="5"/>
      <c r="F50" s="30" t="s">
        <v>29</v>
      </c>
      <c r="G50" s="31"/>
      <c r="H50" s="31"/>
      <c r="I50" s="32"/>
      <c r="J50" s="70"/>
      <c r="L50" s="9"/>
      <c r="M50" s="6"/>
      <c r="N50" s="6"/>
      <c r="O50" s="6"/>
      <c r="P50" s="75"/>
      <c r="Q50" s="9"/>
      <c r="R50" s="75"/>
    </row>
    <row r="51" spans="1:18" ht="15" customHeight="1" x14ac:dyDescent="0.25">
      <c r="A51" s="69"/>
      <c r="B51" s="22" t="s">
        <v>20</v>
      </c>
      <c r="C51" s="265"/>
      <c r="D51" s="23" t="s">
        <v>6</v>
      </c>
      <c r="E51" s="5"/>
      <c r="F51" s="33" t="s">
        <v>71</v>
      </c>
      <c r="G51" s="34"/>
      <c r="H51" s="34"/>
      <c r="I51" s="35"/>
      <c r="J51" s="70"/>
      <c r="L51" s="9"/>
      <c r="M51" s="6"/>
      <c r="N51" s="6"/>
      <c r="O51" s="6"/>
      <c r="P51" s="75"/>
      <c r="Q51" s="9"/>
      <c r="R51" s="75"/>
    </row>
    <row r="52" spans="1:18" ht="15" customHeight="1" x14ac:dyDescent="0.25">
      <c r="A52" s="69"/>
      <c r="B52" s="22" t="s">
        <v>21</v>
      </c>
      <c r="C52" s="265"/>
      <c r="D52" s="23" t="s">
        <v>6</v>
      </c>
      <c r="E52" s="5"/>
      <c r="F52" s="101" t="e">
        <f>IF(F48&gt;=C45,"Exceeds the Regulatory Threshold","Is Below the Regulatory Threshold")</f>
        <v>#DIV/0!</v>
      </c>
      <c r="G52" s="34"/>
      <c r="H52" s="34"/>
      <c r="I52" s="35"/>
      <c r="J52" s="70"/>
      <c r="L52" s="9"/>
      <c r="M52" s="6"/>
      <c r="N52" s="6"/>
      <c r="O52" s="6"/>
      <c r="P52" s="75"/>
      <c r="Q52" s="9"/>
      <c r="R52" s="75"/>
    </row>
    <row r="53" spans="1:18" ht="15" customHeight="1" x14ac:dyDescent="0.25">
      <c r="A53" s="69"/>
      <c r="B53" s="22" t="s">
        <v>22</v>
      </c>
      <c r="C53" s="265"/>
      <c r="D53" s="23" t="s">
        <v>6</v>
      </c>
      <c r="E53" s="5"/>
      <c r="F53" s="36" t="e">
        <f>IF(F52="HAZARDOUS","STUDY IS COMPLETE","CONTINUE WITH STUDY")</f>
        <v>#DIV/0!</v>
      </c>
      <c r="G53" s="37"/>
      <c r="H53" s="37"/>
      <c r="I53" s="38"/>
      <c r="J53" s="70"/>
      <c r="L53" s="9"/>
      <c r="M53" s="6"/>
      <c r="N53" s="6"/>
      <c r="O53" s="6"/>
      <c r="P53" s="75"/>
      <c r="Q53" s="9"/>
      <c r="R53" s="75"/>
    </row>
    <row r="54" spans="1:18" ht="15" customHeight="1" thickBot="1" x14ac:dyDescent="0.3">
      <c r="A54" s="69"/>
      <c r="B54" s="22" t="s">
        <v>23</v>
      </c>
      <c r="C54" s="265"/>
      <c r="D54" s="23" t="s">
        <v>6</v>
      </c>
      <c r="E54" s="5"/>
      <c r="F54" s="5"/>
      <c r="G54" s="5"/>
      <c r="H54" s="5"/>
      <c r="I54" s="5"/>
      <c r="J54" s="70"/>
      <c r="L54" s="9"/>
      <c r="M54" s="6"/>
      <c r="N54" s="6"/>
      <c r="O54" s="6"/>
      <c r="P54" s="75"/>
      <c r="Q54" s="9"/>
      <c r="R54" s="75"/>
    </row>
    <row r="55" spans="1:18" ht="15" customHeight="1" thickTop="1" x14ac:dyDescent="0.25">
      <c r="A55" s="69"/>
      <c r="B55" s="22" t="s">
        <v>24</v>
      </c>
      <c r="C55" s="265"/>
      <c r="D55" s="23" t="s">
        <v>6</v>
      </c>
      <c r="E55" s="5"/>
      <c r="F55" s="39" t="e">
        <f>IF(ROUND(F48,0)&gt;ROUND(G48,0),"NON-TRANSFORMED DATA USED","USE TRANSFORMED DATA")</f>
        <v>#DIV/0!</v>
      </c>
      <c r="G55" s="28"/>
      <c r="H55" s="28"/>
      <c r="I55" s="16"/>
      <c r="J55" s="70"/>
      <c r="L55" s="9"/>
      <c r="M55" s="6"/>
      <c r="N55" s="6"/>
      <c r="O55" s="6"/>
      <c r="P55" s="75"/>
      <c r="Q55" s="9"/>
      <c r="R55" s="75"/>
    </row>
    <row r="56" spans="1:18" ht="15" customHeight="1" x14ac:dyDescent="0.25">
      <c r="A56" s="69"/>
      <c r="B56" s="22" t="s">
        <v>25</v>
      </c>
      <c r="C56" s="265"/>
      <c r="D56" s="23" t="s">
        <v>6</v>
      </c>
      <c r="E56" s="5"/>
      <c r="F56" s="40" t="s">
        <v>30</v>
      </c>
      <c r="G56" s="41"/>
      <c r="H56" s="42" t="s">
        <v>31</v>
      </c>
      <c r="I56" s="85"/>
      <c r="J56" s="70"/>
      <c r="L56" s="9"/>
      <c r="M56" s="6"/>
      <c r="N56" s="6"/>
      <c r="O56" s="6"/>
      <c r="P56" s="75"/>
      <c r="Q56" s="9"/>
      <c r="R56" s="75"/>
    </row>
    <row r="57" spans="1:18" ht="15" customHeight="1" thickBot="1" x14ac:dyDescent="0.3">
      <c r="A57" s="69"/>
      <c r="B57" s="22" t="s">
        <v>32</v>
      </c>
      <c r="C57" s="265"/>
      <c r="D57" s="23" t="s">
        <v>6</v>
      </c>
      <c r="E57" s="5"/>
      <c r="F57" s="257" t="e">
        <f>F48+C83*I48</f>
        <v>#DIV/0!</v>
      </c>
      <c r="G57" s="43"/>
      <c r="H57" s="256" t="e">
        <f>F48-C83*I48</f>
        <v>#DIV/0!</v>
      </c>
      <c r="I57" s="86"/>
      <c r="J57" s="70"/>
      <c r="L57" s="9"/>
      <c r="M57" s="9"/>
      <c r="N57" s="9"/>
      <c r="O57" s="9"/>
      <c r="P57" s="11" t="s">
        <v>18</v>
      </c>
      <c r="Q57" s="6"/>
      <c r="R57" s="11" t="s">
        <v>18</v>
      </c>
    </row>
    <row r="58" spans="1:18" ht="15" customHeight="1" thickTop="1" x14ac:dyDescent="0.25">
      <c r="A58" s="69"/>
      <c r="B58" s="22" t="s">
        <v>33</v>
      </c>
      <c r="C58" s="265"/>
      <c r="D58" s="23" t="s">
        <v>6</v>
      </c>
      <c r="E58" s="5"/>
      <c r="F58" s="5"/>
      <c r="G58" s="5"/>
      <c r="H58" s="5"/>
      <c r="I58" s="5"/>
      <c r="J58" s="70"/>
      <c r="L58" s="9"/>
      <c r="M58" s="9"/>
      <c r="N58" s="9"/>
      <c r="O58" s="9"/>
      <c r="P58" s="75" t="s">
        <v>18</v>
      </c>
      <c r="Q58" s="9"/>
      <c r="R58" s="75" t="s">
        <v>18</v>
      </c>
    </row>
    <row r="59" spans="1:18" ht="15" customHeight="1" x14ac:dyDescent="0.25">
      <c r="A59" s="69"/>
      <c r="B59" s="22" t="s">
        <v>34</v>
      </c>
      <c r="C59" s="265"/>
      <c r="D59" s="23" t="s">
        <v>6</v>
      </c>
      <c r="E59" s="5"/>
      <c r="F59" s="30" t="s">
        <v>35</v>
      </c>
      <c r="G59" s="31"/>
      <c r="H59" s="31"/>
      <c r="I59" s="32"/>
      <c r="J59" s="70"/>
      <c r="L59" s="9"/>
      <c r="M59" s="9"/>
      <c r="N59" s="9"/>
      <c r="O59" s="9"/>
      <c r="P59" s="75" t="s">
        <v>18</v>
      </c>
      <c r="Q59" s="9"/>
      <c r="R59" s="75" t="s">
        <v>18</v>
      </c>
    </row>
    <row r="60" spans="1:18" ht="15" customHeight="1" x14ac:dyDescent="0.25">
      <c r="A60" s="69"/>
      <c r="B60" s="22" t="s">
        <v>36</v>
      </c>
      <c r="C60" s="265"/>
      <c r="D60" s="23" t="s">
        <v>6</v>
      </c>
      <c r="E60" s="5"/>
      <c r="F60" s="33" t="s">
        <v>73</v>
      </c>
      <c r="G60" s="34"/>
      <c r="H60" s="34"/>
      <c r="I60" s="35"/>
      <c r="J60" s="70"/>
      <c r="L60" s="9"/>
      <c r="M60" s="9"/>
      <c r="N60" s="9"/>
      <c r="O60" s="9"/>
      <c r="P60" s="75" t="s">
        <v>18</v>
      </c>
      <c r="Q60" s="9"/>
      <c r="R60" s="75" t="s">
        <v>18</v>
      </c>
    </row>
    <row r="61" spans="1:18" ht="15" customHeight="1" x14ac:dyDescent="0.25">
      <c r="A61" s="69"/>
      <c r="B61" s="22" t="s">
        <v>37</v>
      </c>
      <c r="C61" s="265"/>
      <c r="D61" s="23" t="s">
        <v>6</v>
      </c>
      <c r="E61" s="5"/>
      <c r="F61" s="102" t="e">
        <f>IF(F57="N/A","N/A",IF(F57&gt;=C45,"Exceeds the Regulatory Threshold","Is Below the Regulatory Threshold"))</f>
        <v>#DIV/0!</v>
      </c>
      <c r="G61" s="37"/>
      <c r="H61" s="37"/>
      <c r="I61" s="38"/>
      <c r="J61" s="70"/>
      <c r="L61" s="9"/>
      <c r="M61" s="9"/>
      <c r="N61" s="9"/>
      <c r="O61" s="9"/>
      <c r="P61" s="75"/>
      <c r="Q61" s="9"/>
      <c r="R61" s="75" t="s">
        <v>18</v>
      </c>
    </row>
    <row r="62" spans="1:18" ht="15" customHeight="1" thickBot="1" x14ac:dyDescent="0.3">
      <c r="A62" s="69"/>
      <c r="B62" s="22" t="s">
        <v>38</v>
      </c>
      <c r="C62" s="265"/>
      <c r="D62" s="23" t="s">
        <v>6</v>
      </c>
      <c r="E62" s="5"/>
      <c r="F62" s="10" t="s">
        <v>18</v>
      </c>
      <c r="G62" s="44"/>
      <c r="H62" s="44"/>
      <c r="I62" s="5"/>
      <c r="J62" s="70"/>
    </row>
    <row r="63" spans="1:18" ht="15" customHeight="1" thickTop="1" thickBot="1" x14ac:dyDescent="0.3">
      <c r="A63" s="69"/>
      <c r="B63" s="22" t="s">
        <v>39</v>
      </c>
      <c r="C63" s="265"/>
      <c r="D63" s="23" t="s">
        <v>6</v>
      </c>
      <c r="E63" s="5"/>
      <c r="F63" s="5"/>
      <c r="G63" s="45" t="s">
        <v>40</v>
      </c>
      <c r="H63" s="255" t="e">
        <f>IF(F52="HAZARDOUS","N/A",((C83^2)*G48)/((C45-F48)^2))</f>
        <v>#DIV/0!</v>
      </c>
      <c r="I63" s="5"/>
      <c r="J63" s="70"/>
    </row>
    <row r="64" spans="1:18" ht="15" customHeight="1" thickTop="1" x14ac:dyDescent="0.25">
      <c r="A64" s="69"/>
      <c r="B64" s="22" t="s">
        <v>41</v>
      </c>
      <c r="C64" s="265"/>
      <c r="D64" s="23" t="s">
        <v>6</v>
      </c>
      <c r="E64" s="5"/>
      <c r="F64" s="5"/>
      <c r="G64" s="5"/>
      <c r="H64" s="5"/>
      <c r="I64" s="5"/>
      <c r="J64" s="70"/>
    </row>
    <row r="65" spans="1:12" ht="15" customHeight="1" x14ac:dyDescent="0.25">
      <c r="A65" s="69"/>
      <c r="B65" s="22" t="s">
        <v>42</v>
      </c>
      <c r="C65" s="265"/>
      <c r="D65" s="23" t="s">
        <v>6</v>
      </c>
      <c r="E65" s="5"/>
      <c r="F65" s="5"/>
      <c r="G65" s="5"/>
      <c r="H65" s="5"/>
      <c r="I65" s="5"/>
      <c r="J65" s="70"/>
    </row>
    <row r="66" spans="1:12" ht="15" customHeight="1" x14ac:dyDescent="0.25">
      <c r="A66" s="69"/>
      <c r="B66" s="22" t="s">
        <v>43</v>
      </c>
      <c r="C66" s="265"/>
      <c r="D66" s="23" t="s">
        <v>6</v>
      </c>
      <c r="E66" s="5"/>
      <c r="F66" s="5"/>
      <c r="G66" s="5"/>
      <c r="H66" s="5"/>
      <c r="I66" s="5"/>
      <c r="J66" s="70"/>
    </row>
    <row r="67" spans="1:12" ht="15" customHeight="1" x14ac:dyDescent="0.25">
      <c r="A67" s="69"/>
      <c r="B67" s="22" t="s">
        <v>44</v>
      </c>
      <c r="C67" s="265"/>
      <c r="D67" s="23" t="s">
        <v>6</v>
      </c>
      <c r="E67" s="5"/>
      <c r="F67" s="5"/>
      <c r="G67" s="5"/>
      <c r="H67" s="5"/>
      <c r="I67" s="44"/>
      <c r="J67" s="70"/>
    </row>
    <row r="68" spans="1:12" ht="15" customHeight="1" x14ac:dyDescent="0.25">
      <c r="A68" s="69"/>
      <c r="B68" s="22" t="s">
        <v>45</v>
      </c>
      <c r="C68" s="265"/>
      <c r="D68" s="23" t="s">
        <v>6</v>
      </c>
      <c r="E68" s="5"/>
      <c r="F68" s="5"/>
      <c r="G68" s="5"/>
      <c r="H68" s="5"/>
      <c r="I68" s="5"/>
      <c r="J68" s="70"/>
    </row>
    <row r="69" spans="1:12" ht="15" customHeight="1" x14ac:dyDescent="0.25">
      <c r="A69" s="69"/>
      <c r="B69" s="22" t="s">
        <v>46</v>
      </c>
      <c r="C69" s="265"/>
      <c r="D69" s="23" t="s">
        <v>6</v>
      </c>
      <c r="E69" s="5"/>
      <c r="F69" s="5"/>
      <c r="G69" s="5"/>
      <c r="H69" s="5"/>
      <c r="I69" s="5"/>
      <c r="J69" s="70"/>
    </row>
    <row r="70" spans="1:12" ht="15" customHeight="1" x14ac:dyDescent="0.25">
      <c r="A70" s="69"/>
      <c r="B70" s="22" t="s">
        <v>47</v>
      </c>
      <c r="C70" s="265"/>
      <c r="D70" s="23" t="s">
        <v>6</v>
      </c>
      <c r="E70" s="5"/>
      <c r="F70" s="5"/>
      <c r="G70" s="5"/>
      <c r="H70" s="5"/>
      <c r="I70" s="5"/>
      <c r="J70" s="70"/>
    </row>
    <row r="71" spans="1:12" ht="15" customHeight="1" x14ac:dyDescent="0.25">
      <c r="A71" s="69"/>
      <c r="B71" s="22" t="s">
        <v>48</v>
      </c>
      <c r="C71" s="265"/>
      <c r="D71" s="23" t="s">
        <v>6</v>
      </c>
      <c r="E71" s="5"/>
      <c r="F71" s="5"/>
      <c r="G71" s="5"/>
      <c r="H71" s="5"/>
      <c r="I71" s="5"/>
      <c r="J71" s="70"/>
    </row>
    <row r="72" spans="1:12" ht="15" customHeight="1" x14ac:dyDescent="0.25">
      <c r="A72" s="69"/>
      <c r="B72" s="22" t="s">
        <v>49</v>
      </c>
      <c r="C72" s="265"/>
      <c r="D72" s="23" t="s">
        <v>6</v>
      </c>
      <c r="E72" s="5"/>
      <c r="F72" s="5"/>
      <c r="G72" s="5"/>
      <c r="H72" s="5"/>
      <c r="I72" s="5"/>
      <c r="J72" s="70"/>
    </row>
    <row r="73" spans="1:12" ht="15" customHeight="1" x14ac:dyDescent="0.25">
      <c r="A73" s="69"/>
      <c r="B73" s="22" t="s">
        <v>50</v>
      </c>
      <c r="C73" s="265"/>
      <c r="D73" s="23" t="s">
        <v>6</v>
      </c>
      <c r="E73" s="5"/>
      <c r="F73" s="5"/>
      <c r="G73" s="5"/>
      <c r="H73" s="5"/>
      <c r="I73" s="5"/>
      <c r="J73" s="70"/>
    </row>
    <row r="74" spans="1:12" ht="15" customHeight="1" x14ac:dyDescent="0.25">
      <c r="A74" s="69"/>
      <c r="B74" s="22" t="s">
        <v>51</v>
      </c>
      <c r="C74" s="265"/>
      <c r="D74" s="23" t="s">
        <v>6</v>
      </c>
      <c r="E74" s="5"/>
      <c r="F74" s="5"/>
      <c r="G74" s="5"/>
      <c r="H74" s="5"/>
      <c r="I74" s="5"/>
      <c r="J74" s="70"/>
    </row>
    <row r="75" spans="1:12" ht="15" customHeight="1" x14ac:dyDescent="0.25">
      <c r="A75" s="69"/>
      <c r="B75" s="22" t="s">
        <v>52</v>
      </c>
      <c r="C75" s="265"/>
      <c r="D75" s="23" t="s">
        <v>6</v>
      </c>
      <c r="E75" s="5"/>
      <c r="F75" s="5"/>
      <c r="G75" s="5"/>
      <c r="H75" s="5"/>
      <c r="I75" s="5"/>
      <c r="J75" s="70"/>
    </row>
    <row r="76" spans="1:12" ht="13.5" customHeight="1" x14ac:dyDescent="0.25">
      <c r="A76" s="98"/>
      <c r="B76" s="24" t="s">
        <v>53</v>
      </c>
      <c r="C76" s="265"/>
      <c r="D76" s="25" t="s">
        <v>6</v>
      </c>
      <c r="E76" s="4"/>
      <c r="F76" s="5"/>
      <c r="G76" s="5"/>
      <c r="H76" s="5"/>
      <c r="I76" s="5"/>
      <c r="J76" s="70"/>
    </row>
    <row r="77" spans="1:12" ht="15" customHeight="1" thickBot="1" x14ac:dyDescent="0.3">
      <c r="A77" s="97"/>
      <c r="B77" s="469"/>
      <c r="C77" s="83"/>
      <c r="D77" s="470"/>
      <c r="E77" s="73"/>
      <c r="F77" s="73"/>
      <c r="G77" s="73"/>
      <c r="H77" s="73"/>
      <c r="I77" s="73"/>
      <c r="J77" s="74"/>
    </row>
    <row r="78" spans="1:12" ht="20.25" customHeight="1" thickBot="1" x14ac:dyDescent="0.4">
      <c r="A78" s="93"/>
      <c r="B78" s="491" t="s">
        <v>64</v>
      </c>
      <c r="C78" s="491"/>
      <c r="D78" s="491"/>
      <c r="E78" s="491"/>
      <c r="F78" s="491"/>
      <c r="G78" s="491"/>
      <c r="H78" s="491"/>
      <c r="I78" s="491"/>
      <c r="J78" s="94"/>
      <c r="K78" s="76"/>
      <c r="L78" s="76"/>
    </row>
    <row r="79" spans="1:12" ht="9.75" customHeight="1" x14ac:dyDescent="0.25">
      <c r="A79" s="453"/>
      <c r="B79" s="467"/>
      <c r="C79" s="467"/>
      <c r="D79" s="467"/>
      <c r="E79" s="468"/>
      <c r="F79" s="467"/>
      <c r="G79" s="468"/>
      <c r="H79" s="456"/>
      <c r="I79" s="456"/>
      <c r="J79" s="457"/>
      <c r="K79" s="76"/>
      <c r="L79" s="76"/>
    </row>
    <row r="80" spans="1:12" ht="15" customHeight="1" x14ac:dyDescent="0.25">
      <c r="A80" s="95"/>
      <c r="B80" s="205"/>
      <c r="C80" s="206" t="s">
        <v>65</v>
      </c>
      <c r="D80" s="207"/>
      <c r="E80" s="208" t="s">
        <v>3</v>
      </c>
      <c r="F80" s="207"/>
      <c r="G80" s="209" t="s">
        <v>4</v>
      </c>
      <c r="H80" s="67"/>
      <c r="I80" s="67"/>
      <c r="J80" s="96"/>
      <c r="K80" s="76"/>
      <c r="L80" s="76"/>
    </row>
    <row r="81" spans="1:12" ht="15" customHeight="1" x14ac:dyDescent="0.25">
      <c r="A81" s="95"/>
      <c r="B81" s="210"/>
      <c r="C81" s="78" t="s">
        <v>9</v>
      </c>
      <c r="D81" s="211"/>
      <c r="E81" s="212" t="s">
        <v>8</v>
      </c>
      <c r="F81" s="77"/>
      <c r="G81" s="213" t="s">
        <v>9</v>
      </c>
      <c r="H81" s="67"/>
      <c r="I81" s="67"/>
      <c r="J81" s="96"/>
      <c r="K81" s="76"/>
      <c r="L81" s="76"/>
    </row>
    <row r="82" spans="1:12" ht="15" customHeight="1" x14ac:dyDescent="0.25">
      <c r="A82" s="95"/>
      <c r="B82" s="205" t="s">
        <v>67</v>
      </c>
      <c r="C82" s="214" t="e">
        <f>CHOOSE(COUNT($C$13:$C$42)-1,G82,G83,G84,G85,G86,G87,G88,G89,G90,G91,G92,G93,G94,G95,G96,G97,G98,G99,G100,G101,G102,G103,G104,G105,G106,G107,G108,G109,G110)</f>
        <v>#VALUE!</v>
      </c>
      <c r="D82" s="223"/>
      <c r="E82" s="224">
        <v>1</v>
      </c>
      <c r="F82" s="225"/>
      <c r="G82" s="226">
        <v>3.0779999999999998</v>
      </c>
      <c r="H82" s="67"/>
      <c r="I82" s="67"/>
      <c r="J82" s="96"/>
      <c r="K82" s="76"/>
      <c r="L82" s="76"/>
    </row>
    <row r="83" spans="1:12" ht="15" customHeight="1" x14ac:dyDescent="0.25">
      <c r="A83" s="95"/>
      <c r="B83" s="215" t="s">
        <v>68</v>
      </c>
      <c r="C83" s="227" t="e">
        <f>CHOOSE(COUNT($C$47:$C$76)-1,G82,G83,G84,G85,G86,G87,G88,G89,G90,G91,G92,G93,G94,G95,G96,G97,G98,G99,G100,G101,G102,G103,G104,G105,G106,G107,G108,G109,G110)</f>
        <v>#VALUE!</v>
      </c>
      <c r="D83" s="223"/>
      <c r="E83" s="224">
        <v>2</v>
      </c>
      <c r="F83" s="225"/>
      <c r="G83" s="226">
        <v>1.8859999999999999</v>
      </c>
      <c r="H83" s="67"/>
      <c r="I83" s="67"/>
      <c r="J83" s="96"/>
      <c r="K83" s="76"/>
      <c r="L83" s="76"/>
    </row>
    <row r="84" spans="1:12" ht="15" customHeight="1" x14ac:dyDescent="0.25">
      <c r="A84" s="95"/>
      <c r="B84" s="215"/>
      <c r="C84" s="206"/>
      <c r="D84" s="223"/>
      <c r="E84" s="224">
        <v>3</v>
      </c>
      <c r="F84" s="225"/>
      <c r="G84" s="226">
        <v>1.6379999999999999</v>
      </c>
      <c r="H84" s="67"/>
      <c r="I84" s="67"/>
      <c r="J84" s="96"/>
      <c r="K84" s="76"/>
      <c r="L84" s="76"/>
    </row>
    <row r="85" spans="1:12" ht="15" customHeight="1" x14ac:dyDescent="0.25">
      <c r="A85" s="95"/>
      <c r="B85" s="215"/>
      <c r="C85" s="211"/>
      <c r="D85" s="223"/>
      <c r="E85" s="224">
        <v>4</v>
      </c>
      <c r="F85" s="225"/>
      <c r="G85" s="226">
        <v>1.5329999999999999</v>
      </c>
      <c r="H85" s="67"/>
      <c r="I85" s="67"/>
      <c r="J85" s="96"/>
      <c r="K85" s="76"/>
      <c r="L85" s="76"/>
    </row>
    <row r="86" spans="1:12" ht="15" customHeight="1" x14ac:dyDescent="0.25">
      <c r="A86" s="95"/>
      <c r="B86" s="215"/>
      <c r="C86" s="211"/>
      <c r="D86" s="223"/>
      <c r="E86" s="224">
        <v>5</v>
      </c>
      <c r="F86" s="225"/>
      <c r="G86" s="226">
        <v>1.476</v>
      </c>
      <c r="H86" s="67"/>
      <c r="I86" s="67"/>
      <c r="J86" s="96"/>
      <c r="K86" s="76"/>
      <c r="L86" s="76"/>
    </row>
    <row r="87" spans="1:12" ht="15" customHeight="1" x14ac:dyDescent="0.25">
      <c r="A87" s="95"/>
      <c r="B87" s="215"/>
      <c r="C87" s="211"/>
      <c r="D87" s="223"/>
      <c r="E87" s="224">
        <v>6</v>
      </c>
      <c r="F87" s="225"/>
      <c r="G87" s="226">
        <v>1.44</v>
      </c>
      <c r="H87" s="67"/>
      <c r="I87" s="67"/>
      <c r="J87" s="96"/>
      <c r="K87" s="76"/>
      <c r="L87" s="76"/>
    </row>
    <row r="88" spans="1:12" ht="15" customHeight="1" x14ac:dyDescent="0.25">
      <c r="A88" s="95"/>
      <c r="B88" s="215"/>
      <c r="C88" s="211"/>
      <c r="D88" s="223"/>
      <c r="E88" s="224">
        <v>7</v>
      </c>
      <c r="F88" s="225"/>
      <c r="G88" s="226">
        <v>1.415</v>
      </c>
      <c r="H88" s="67"/>
      <c r="I88" s="67"/>
      <c r="J88" s="96"/>
      <c r="K88" s="76"/>
      <c r="L88" s="76"/>
    </row>
    <row r="89" spans="1:12" ht="15" customHeight="1" x14ac:dyDescent="0.25">
      <c r="A89" s="95"/>
      <c r="B89" s="215"/>
      <c r="C89" s="211"/>
      <c r="D89" s="223"/>
      <c r="E89" s="224">
        <v>8</v>
      </c>
      <c r="F89" s="225"/>
      <c r="G89" s="226">
        <v>1.397</v>
      </c>
      <c r="H89" s="67"/>
      <c r="I89" s="67"/>
      <c r="J89" s="96"/>
      <c r="K89" s="76"/>
      <c r="L89" s="76"/>
    </row>
    <row r="90" spans="1:12" ht="15" customHeight="1" x14ac:dyDescent="0.25">
      <c r="A90" s="95"/>
      <c r="B90" s="215"/>
      <c r="C90" s="211"/>
      <c r="D90" s="223"/>
      <c r="E90" s="224">
        <v>9</v>
      </c>
      <c r="F90" s="225"/>
      <c r="G90" s="226">
        <v>1.393</v>
      </c>
      <c r="H90" s="67"/>
      <c r="I90" s="67"/>
      <c r="J90" s="96"/>
      <c r="K90" s="76"/>
      <c r="L90" s="76"/>
    </row>
    <row r="91" spans="1:12" ht="15" customHeight="1" x14ac:dyDescent="0.25">
      <c r="A91" s="95"/>
      <c r="B91" s="215"/>
      <c r="C91" s="211"/>
      <c r="D91" s="223"/>
      <c r="E91" s="224">
        <v>10</v>
      </c>
      <c r="F91" s="225"/>
      <c r="G91" s="226">
        <v>1.3720000000000001</v>
      </c>
      <c r="H91" s="67"/>
      <c r="I91" s="67"/>
      <c r="J91" s="96"/>
      <c r="K91" s="76"/>
      <c r="L91" s="76"/>
    </row>
    <row r="92" spans="1:12" ht="15" customHeight="1" x14ac:dyDescent="0.25">
      <c r="A92" s="95"/>
      <c r="B92" s="215"/>
      <c r="C92" s="211"/>
      <c r="D92" s="223"/>
      <c r="E92" s="224">
        <v>11</v>
      </c>
      <c r="F92" s="225"/>
      <c r="G92" s="226">
        <v>1.363</v>
      </c>
      <c r="H92" s="67"/>
      <c r="I92" s="67"/>
      <c r="J92" s="96"/>
      <c r="K92" s="76"/>
      <c r="L92" s="76"/>
    </row>
    <row r="93" spans="1:12" ht="15" customHeight="1" x14ac:dyDescent="0.25">
      <c r="A93" s="95"/>
      <c r="B93" s="215"/>
      <c r="C93" s="211"/>
      <c r="D93" s="223"/>
      <c r="E93" s="224">
        <v>12</v>
      </c>
      <c r="F93" s="225"/>
      <c r="G93" s="226">
        <v>1.3560000000000001</v>
      </c>
      <c r="H93" s="67"/>
      <c r="I93" s="67"/>
      <c r="J93" s="96"/>
      <c r="K93" s="76"/>
      <c r="L93" s="76"/>
    </row>
    <row r="94" spans="1:12" ht="15" customHeight="1" x14ac:dyDescent="0.25">
      <c r="A94" s="95"/>
      <c r="B94" s="215"/>
      <c r="C94" s="211"/>
      <c r="D94" s="223"/>
      <c r="E94" s="224">
        <v>13</v>
      </c>
      <c r="F94" s="225"/>
      <c r="G94" s="226">
        <v>1.35</v>
      </c>
      <c r="H94" s="67"/>
      <c r="I94" s="67"/>
      <c r="J94" s="96"/>
      <c r="K94" s="76"/>
      <c r="L94" s="76"/>
    </row>
    <row r="95" spans="1:12" ht="15" customHeight="1" x14ac:dyDescent="0.25">
      <c r="A95" s="95"/>
      <c r="B95" s="215"/>
      <c r="C95" s="211"/>
      <c r="D95" s="223"/>
      <c r="E95" s="224">
        <v>14</v>
      </c>
      <c r="F95" s="225"/>
      <c r="G95" s="226">
        <v>1.345</v>
      </c>
      <c r="H95" s="67"/>
      <c r="I95" s="67"/>
      <c r="J95" s="96"/>
      <c r="K95" s="76"/>
      <c r="L95" s="76"/>
    </row>
    <row r="96" spans="1:12" ht="15" customHeight="1" x14ac:dyDescent="0.25">
      <c r="A96" s="95"/>
      <c r="B96" s="215"/>
      <c r="C96" s="211"/>
      <c r="D96" s="223"/>
      <c r="E96" s="224">
        <v>15</v>
      </c>
      <c r="F96" s="225"/>
      <c r="G96" s="226">
        <v>1.341</v>
      </c>
      <c r="H96" s="67"/>
      <c r="I96" s="67"/>
      <c r="J96" s="96"/>
      <c r="K96" s="76"/>
      <c r="L96" s="76"/>
    </row>
    <row r="97" spans="1:12" ht="15" customHeight="1" x14ac:dyDescent="0.25">
      <c r="A97" s="95"/>
      <c r="B97" s="215"/>
      <c r="C97" s="211"/>
      <c r="D97" s="223"/>
      <c r="E97" s="224">
        <v>16</v>
      </c>
      <c r="F97" s="225"/>
      <c r="G97" s="226">
        <v>1.337</v>
      </c>
      <c r="H97" s="67"/>
      <c r="I97" s="67"/>
      <c r="J97" s="96"/>
      <c r="K97" s="76"/>
      <c r="L97" s="76"/>
    </row>
    <row r="98" spans="1:12" ht="15" customHeight="1" x14ac:dyDescent="0.25">
      <c r="A98" s="95"/>
      <c r="B98" s="215"/>
      <c r="C98" s="211"/>
      <c r="D98" s="223"/>
      <c r="E98" s="224">
        <v>17</v>
      </c>
      <c r="F98" s="225"/>
      <c r="G98" s="226">
        <v>1.333</v>
      </c>
      <c r="H98" s="67"/>
      <c r="I98" s="67"/>
      <c r="J98" s="96"/>
      <c r="K98" s="76"/>
      <c r="L98" s="76"/>
    </row>
    <row r="99" spans="1:12" ht="15" customHeight="1" x14ac:dyDescent="0.25">
      <c r="A99" s="95"/>
      <c r="B99" s="215"/>
      <c r="C99" s="211"/>
      <c r="D99" s="223"/>
      <c r="E99" s="224">
        <v>18</v>
      </c>
      <c r="F99" s="225"/>
      <c r="G99" s="226">
        <v>1.33</v>
      </c>
      <c r="H99" s="67"/>
      <c r="I99" s="67"/>
      <c r="J99" s="96"/>
      <c r="K99" s="76"/>
      <c r="L99" s="76"/>
    </row>
    <row r="100" spans="1:12" ht="15" customHeight="1" x14ac:dyDescent="0.25">
      <c r="A100" s="95"/>
      <c r="B100" s="215"/>
      <c r="C100" s="211"/>
      <c r="D100" s="223"/>
      <c r="E100" s="224">
        <v>19</v>
      </c>
      <c r="F100" s="225"/>
      <c r="G100" s="226">
        <v>1.3280000000000001</v>
      </c>
      <c r="H100" s="67"/>
      <c r="I100" s="67"/>
      <c r="J100" s="96"/>
      <c r="K100" s="76"/>
      <c r="L100" s="76"/>
    </row>
    <row r="101" spans="1:12" ht="15" customHeight="1" x14ac:dyDescent="0.25">
      <c r="A101" s="95"/>
      <c r="B101" s="215"/>
      <c r="C101" s="211"/>
      <c r="D101" s="223"/>
      <c r="E101" s="224">
        <v>20</v>
      </c>
      <c r="F101" s="225"/>
      <c r="G101" s="226">
        <v>1.325</v>
      </c>
      <c r="H101" s="67"/>
      <c r="I101" s="67"/>
      <c r="J101" s="96"/>
      <c r="K101" s="76"/>
      <c r="L101" s="76"/>
    </row>
    <row r="102" spans="1:12" ht="15" customHeight="1" x14ac:dyDescent="0.25">
      <c r="A102" s="95"/>
      <c r="B102" s="215"/>
      <c r="C102" s="211"/>
      <c r="D102" s="223"/>
      <c r="E102" s="224">
        <v>21</v>
      </c>
      <c r="F102" s="225"/>
      <c r="G102" s="226">
        <v>1.323</v>
      </c>
      <c r="H102" s="67"/>
      <c r="I102" s="67"/>
      <c r="J102" s="96"/>
      <c r="K102" s="76"/>
      <c r="L102" s="76"/>
    </row>
    <row r="103" spans="1:12" ht="15" customHeight="1" x14ac:dyDescent="0.25">
      <c r="A103" s="95"/>
      <c r="B103" s="215"/>
      <c r="C103" s="211"/>
      <c r="D103" s="223"/>
      <c r="E103" s="224">
        <v>22</v>
      </c>
      <c r="F103" s="225"/>
      <c r="G103" s="226">
        <v>1.321</v>
      </c>
      <c r="H103" s="67"/>
      <c r="I103" s="67"/>
      <c r="J103" s="96"/>
      <c r="K103" s="76"/>
      <c r="L103" s="76"/>
    </row>
    <row r="104" spans="1:12" ht="15" customHeight="1" x14ac:dyDescent="0.25">
      <c r="A104" s="95"/>
      <c r="B104" s="215"/>
      <c r="C104" s="211"/>
      <c r="D104" s="223"/>
      <c r="E104" s="224">
        <v>23</v>
      </c>
      <c r="F104" s="225"/>
      <c r="G104" s="226">
        <v>1.319</v>
      </c>
      <c r="H104" s="67"/>
      <c r="I104" s="67"/>
      <c r="J104" s="96"/>
      <c r="K104" s="76"/>
      <c r="L104" s="76"/>
    </row>
    <row r="105" spans="1:12" ht="15" customHeight="1" x14ac:dyDescent="0.25">
      <c r="A105" s="95"/>
      <c r="B105" s="215"/>
      <c r="C105" s="211"/>
      <c r="D105" s="223"/>
      <c r="E105" s="224">
        <v>24</v>
      </c>
      <c r="F105" s="225"/>
      <c r="G105" s="226">
        <v>1.3180000000000001</v>
      </c>
      <c r="H105" s="67"/>
      <c r="I105" s="67"/>
      <c r="J105" s="96"/>
      <c r="K105" s="76"/>
      <c r="L105" s="76"/>
    </row>
    <row r="106" spans="1:12" ht="15" customHeight="1" x14ac:dyDescent="0.25">
      <c r="A106" s="95"/>
      <c r="B106" s="215"/>
      <c r="C106" s="211"/>
      <c r="D106" s="223"/>
      <c r="E106" s="224">
        <v>25</v>
      </c>
      <c r="F106" s="225"/>
      <c r="G106" s="226">
        <v>1.3160000000000001</v>
      </c>
      <c r="H106" s="67"/>
      <c r="I106" s="67"/>
      <c r="J106" s="96"/>
      <c r="K106" s="76"/>
      <c r="L106" s="76"/>
    </row>
    <row r="107" spans="1:12" ht="15" customHeight="1" x14ac:dyDescent="0.25">
      <c r="A107" s="95"/>
      <c r="B107" s="215"/>
      <c r="C107" s="211"/>
      <c r="D107" s="223"/>
      <c r="E107" s="224">
        <v>26</v>
      </c>
      <c r="F107" s="225"/>
      <c r="G107" s="226">
        <v>1.3149999999999999</v>
      </c>
      <c r="H107" s="67"/>
      <c r="I107" s="67"/>
      <c r="J107" s="96"/>
      <c r="K107" s="76"/>
      <c r="L107" s="76"/>
    </row>
    <row r="108" spans="1:12" ht="15" customHeight="1" x14ac:dyDescent="0.25">
      <c r="A108" s="95"/>
      <c r="B108" s="215"/>
      <c r="C108" s="211"/>
      <c r="D108" s="223"/>
      <c r="E108" s="224">
        <v>27</v>
      </c>
      <c r="F108" s="225"/>
      <c r="G108" s="226">
        <v>1.3140000000000001</v>
      </c>
      <c r="H108" s="217"/>
      <c r="I108" s="67"/>
      <c r="J108" s="96"/>
      <c r="K108" s="76"/>
      <c r="L108" s="76"/>
    </row>
    <row r="109" spans="1:12" ht="15" customHeight="1" x14ac:dyDescent="0.25">
      <c r="A109" s="95"/>
      <c r="B109" s="215"/>
      <c r="C109" s="211"/>
      <c r="D109" s="223"/>
      <c r="E109" s="224">
        <v>28</v>
      </c>
      <c r="F109" s="225"/>
      <c r="G109" s="226">
        <v>1.3129999999999999</v>
      </c>
      <c r="H109" s="67"/>
      <c r="I109" s="67"/>
      <c r="J109" s="96"/>
      <c r="K109" s="76"/>
      <c r="L109" s="76"/>
    </row>
    <row r="110" spans="1:12" ht="15" customHeight="1" x14ac:dyDescent="0.25">
      <c r="A110" s="95"/>
      <c r="B110" s="210"/>
      <c r="C110" s="77"/>
      <c r="D110" s="210"/>
      <c r="E110" s="78">
        <v>29</v>
      </c>
      <c r="F110" s="77"/>
      <c r="G110" s="218">
        <v>1.3109999999999999</v>
      </c>
      <c r="H110" s="67"/>
      <c r="I110" s="67"/>
      <c r="J110" s="96"/>
      <c r="K110" s="76"/>
      <c r="L110" s="76"/>
    </row>
    <row r="111" spans="1:12" ht="15" customHeight="1" x14ac:dyDescent="0.25">
      <c r="A111" s="95"/>
      <c r="B111" s="207"/>
      <c r="C111" s="207"/>
      <c r="D111" s="207"/>
      <c r="E111" s="206"/>
      <c r="F111" s="207"/>
      <c r="G111" s="219"/>
      <c r="H111" s="67"/>
      <c r="I111" s="67"/>
      <c r="J111" s="96"/>
      <c r="K111" s="76"/>
      <c r="L111" s="76"/>
    </row>
    <row r="112" spans="1:12" ht="15" customHeight="1" x14ac:dyDescent="0.25">
      <c r="A112" s="95"/>
      <c r="B112" s="211"/>
      <c r="C112" s="211"/>
      <c r="D112" s="211"/>
      <c r="E112" s="216"/>
      <c r="F112" s="211"/>
      <c r="G112" s="220"/>
      <c r="H112" s="67"/>
      <c r="I112" s="67"/>
      <c r="J112" s="96"/>
      <c r="K112" s="76"/>
      <c r="L112" s="76"/>
    </row>
    <row r="113" spans="1:12" ht="15" customHeight="1" thickBot="1" x14ac:dyDescent="0.3">
      <c r="A113" s="97"/>
      <c r="B113" s="433"/>
      <c r="C113" s="433"/>
      <c r="D113" s="433"/>
      <c r="E113" s="434"/>
      <c r="F113" s="433"/>
      <c r="G113" s="435"/>
      <c r="H113" s="221"/>
      <c r="I113" s="221"/>
      <c r="J113" s="222"/>
      <c r="K113" s="76"/>
      <c r="L113" s="76"/>
    </row>
    <row r="114" spans="1:12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 x14ac:dyDescent="0.25">
      <c r="A115" s="373"/>
      <c r="B115" s="373"/>
      <c r="C115" s="369"/>
      <c r="D115" s="76"/>
      <c r="E115" s="76"/>
      <c r="F115" s="76"/>
      <c r="G115" s="76"/>
      <c r="H115" s="76"/>
      <c r="I115" s="76"/>
      <c r="J115" s="76"/>
      <c r="K115" s="76"/>
      <c r="L115" s="76"/>
    </row>
  </sheetData>
  <mergeCells count="3">
    <mergeCell ref="B78:I78"/>
    <mergeCell ref="A9:H9"/>
    <mergeCell ref="A10:H10"/>
  </mergeCells>
  <phoneticPr fontId="0" type="noConversion"/>
  <pageMargins left="1" right="1" top="0.5" bottom="0.75" header="0.5" footer="0.5"/>
  <pageSetup scale="80" orientation="landscape" r:id="rId1"/>
  <headerFooter alignWithMargins="0">
    <oddHeader>&amp;C&amp;A</oddHeader>
    <oddFooter>&amp;LDHEC 3782 (3/2013)&amp;CPage &amp;P</oddFooter>
  </headerFooter>
  <rowBreaks count="2" manualBreakCount="2">
    <brk id="42" max="16383" man="1"/>
    <brk id="77" max="16383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showGridLines="0" showZeros="0" zoomScaleNormal="100" workbookViewId="0">
      <selection activeCell="P28" sqref="P28"/>
    </sheetView>
  </sheetViews>
  <sheetFormatPr defaultRowHeight="12.75" x14ac:dyDescent="0.2"/>
  <cols>
    <col min="1" max="1" width="1.42578125" style="49" customWidth="1"/>
    <col min="2" max="2" width="17.42578125" style="49" customWidth="1"/>
    <col min="3" max="3" width="14.5703125" style="49" customWidth="1"/>
    <col min="4" max="4" width="13.28515625" style="49" customWidth="1"/>
    <col min="5" max="5" width="17.5703125" style="49" customWidth="1"/>
    <col min="6" max="6" width="6.28515625" style="49" customWidth="1"/>
    <col min="7" max="7" width="6.7109375" style="49" customWidth="1"/>
    <col min="8" max="8" width="1.7109375" style="49" customWidth="1"/>
    <col min="9" max="9" width="23.7109375" style="49" customWidth="1"/>
    <col min="10" max="10" width="27.85546875" style="49" customWidth="1"/>
    <col min="11" max="11" width="34.140625" style="49" customWidth="1"/>
    <col min="12" max="12" width="4.42578125" style="49" customWidth="1"/>
    <col min="13" max="15" width="9.140625" style="49"/>
    <col min="16" max="16" width="9.28515625" style="49" customWidth="1"/>
    <col min="17" max="17" width="8.7109375" style="50" customWidth="1"/>
    <col min="18" max="18" width="2.7109375" style="50" customWidth="1"/>
    <col min="19" max="19" width="10.42578125" style="51" customWidth="1"/>
    <col min="20" max="20" width="2.42578125" style="50" customWidth="1"/>
    <col min="21" max="21" width="10.140625" style="51" customWidth="1"/>
    <col min="22" max="16384" width="9.140625" style="49"/>
  </cols>
  <sheetData>
    <row r="1" spans="1:16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6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6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6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6" x14ac:dyDescent="0.2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6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6" x14ac:dyDescent="0.2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6" x14ac:dyDescent="0.2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6" x14ac:dyDescent="0.2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6" x14ac:dyDescent="0.2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6" x14ac:dyDescent="0.2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6" ht="13.5" thickBot="1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6" ht="24.75" customHeight="1" x14ac:dyDescent="0.35">
      <c r="A14" s="106" t="s">
        <v>54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8"/>
      <c r="M14" s="48"/>
    </row>
    <row r="15" spans="1:16" ht="19.5" customHeight="1" thickBot="1" x14ac:dyDescent="0.3">
      <c r="A15" s="109" t="s">
        <v>1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48"/>
      <c r="N15" s="52"/>
      <c r="O15" s="52"/>
      <c r="P15" s="103"/>
    </row>
    <row r="16" spans="1:16" ht="15" customHeight="1" x14ac:dyDescent="0.25">
      <c r="A16" s="113"/>
      <c r="B16" s="114"/>
      <c r="C16" s="114"/>
      <c r="D16" s="114"/>
      <c r="E16" s="114" t="s">
        <v>18</v>
      </c>
      <c r="F16" s="114"/>
      <c r="G16" s="114"/>
      <c r="H16" s="114"/>
      <c r="I16" s="114"/>
      <c r="J16" s="114"/>
      <c r="K16" s="114"/>
      <c r="L16" s="115"/>
      <c r="M16" s="48"/>
      <c r="N16" s="53"/>
      <c r="O16" s="53"/>
      <c r="P16" s="103"/>
    </row>
    <row r="17" spans="1:16" ht="15" customHeight="1" x14ac:dyDescent="0.25">
      <c r="A17" s="113"/>
      <c r="B17" s="116" t="s">
        <v>55</v>
      </c>
      <c r="C17" s="117"/>
      <c r="D17" s="118"/>
      <c r="E17" s="116" t="s">
        <v>56</v>
      </c>
      <c r="F17" s="117"/>
      <c r="G17" s="118"/>
      <c r="H17" s="114"/>
      <c r="I17" s="119" t="s">
        <v>7</v>
      </c>
      <c r="J17" s="114"/>
      <c r="K17" s="120"/>
      <c r="L17" s="115"/>
      <c r="M17" s="48"/>
      <c r="N17" s="55"/>
      <c r="O17" s="55"/>
      <c r="P17" s="103"/>
    </row>
    <row r="18" spans="1:16" ht="15" customHeight="1" x14ac:dyDescent="0.25">
      <c r="A18" s="113"/>
      <c r="B18" s="121" t="s">
        <v>12</v>
      </c>
      <c r="C18" s="244"/>
      <c r="D18" s="123" t="s">
        <v>6</v>
      </c>
      <c r="E18" s="121" t="s">
        <v>12</v>
      </c>
      <c r="F18" s="199"/>
      <c r="G18" s="123" t="s">
        <v>6</v>
      </c>
      <c r="H18" s="114"/>
      <c r="I18" s="114"/>
      <c r="J18" s="114"/>
      <c r="K18" s="114"/>
      <c r="L18" s="115"/>
      <c r="M18" s="48"/>
      <c r="N18" s="53"/>
      <c r="O18" s="53"/>
      <c r="P18" s="103"/>
    </row>
    <row r="19" spans="1:16" ht="15" customHeight="1" x14ac:dyDescent="0.25">
      <c r="A19" s="113"/>
      <c r="B19" s="121" t="s">
        <v>16</v>
      </c>
      <c r="C19" s="245"/>
      <c r="D19" s="124" t="s">
        <v>6</v>
      </c>
      <c r="E19" s="121" t="s">
        <v>16</v>
      </c>
      <c r="F19" s="199"/>
      <c r="G19" s="124" t="s">
        <v>6</v>
      </c>
      <c r="H19" s="114"/>
      <c r="I19" s="119" t="s">
        <v>5</v>
      </c>
      <c r="J19" s="122"/>
      <c r="K19" s="125" t="s">
        <v>6</v>
      </c>
      <c r="L19" s="115"/>
      <c r="M19" s="48"/>
      <c r="N19" s="55"/>
      <c r="O19" s="55"/>
      <c r="P19" s="103"/>
    </row>
    <row r="20" spans="1:16" ht="15" customHeight="1" thickBot="1" x14ac:dyDescent="0.3">
      <c r="A20" s="113"/>
      <c r="B20" s="121" t="s">
        <v>17</v>
      </c>
      <c r="C20" s="245"/>
      <c r="D20" s="124" t="s">
        <v>6</v>
      </c>
      <c r="E20" s="121" t="s">
        <v>17</v>
      </c>
      <c r="F20" s="199"/>
      <c r="G20" s="124" t="s">
        <v>6</v>
      </c>
      <c r="H20" s="114"/>
      <c r="I20" s="114"/>
      <c r="J20" s="114"/>
      <c r="K20" s="114"/>
      <c r="L20" s="115"/>
      <c r="M20" s="48"/>
      <c r="O20" s="103"/>
      <c r="P20" s="103"/>
    </row>
    <row r="21" spans="1:16" ht="15" customHeight="1" thickTop="1" x14ac:dyDescent="0.25">
      <c r="A21" s="113"/>
      <c r="B21" s="121" t="s">
        <v>19</v>
      </c>
      <c r="C21" s="245"/>
      <c r="D21" s="124" t="s">
        <v>6</v>
      </c>
      <c r="E21" s="121" t="s">
        <v>19</v>
      </c>
      <c r="F21" s="199"/>
      <c r="G21" s="124" t="s">
        <v>6</v>
      </c>
      <c r="H21" s="114"/>
      <c r="I21" s="127" t="s">
        <v>11</v>
      </c>
      <c r="J21" s="128"/>
      <c r="K21" s="129"/>
      <c r="L21" s="115"/>
      <c r="M21" s="48"/>
      <c r="N21" s="56" t="s">
        <v>18</v>
      </c>
      <c r="O21" s="52"/>
      <c r="P21" s="103"/>
    </row>
    <row r="22" spans="1:16" ht="15" customHeight="1" thickBot="1" x14ac:dyDescent="0.3">
      <c r="A22" s="113"/>
      <c r="B22" s="130" t="s">
        <v>20</v>
      </c>
      <c r="C22" s="245"/>
      <c r="D22" s="131" t="s">
        <v>6</v>
      </c>
      <c r="E22" s="130" t="s">
        <v>20</v>
      </c>
      <c r="F22" s="199"/>
      <c r="G22" s="131" t="s">
        <v>6</v>
      </c>
      <c r="H22" s="114"/>
      <c r="I22" s="132" t="s">
        <v>13</v>
      </c>
      <c r="J22" s="133" t="s">
        <v>14</v>
      </c>
      <c r="K22" s="134" t="s">
        <v>15</v>
      </c>
      <c r="L22" s="115"/>
      <c r="M22" s="48"/>
      <c r="N22" s="49" t="s">
        <v>18</v>
      </c>
    </row>
    <row r="23" spans="1:16" ht="15" customHeight="1" thickTop="1" thickBot="1" x14ac:dyDescent="0.3">
      <c r="A23" s="113"/>
      <c r="B23" s="135" t="s">
        <v>57</v>
      </c>
      <c r="C23" s="200"/>
      <c r="D23" s="136">
        <v>0.33333333333333331</v>
      </c>
      <c r="E23" s="135" t="s">
        <v>57</v>
      </c>
      <c r="F23" s="200"/>
      <c r="G23" s="136"/>
      <c r="H23" s="114"/>
      <c r="I23" s="246" t="e">
        <f>SUM(AVERAGE(C18:C22)*D23,AVERAGE(C26:C30)*D31,IF(F18&gt;0,AVERAGE(F18:F22)*G23,IF(F26&gt;0,AVERAGE(F26:F30)*G31,0)))</f>
        <v>#DIV/0!</v>
      </c>
      <c r="J23" s="247" t="e">
        <f>SUM(VAR(C18:C22)*D23,VAR(C26:C30)*D31,IF(F18&gt;0,VAR(F18:F22)*G23,IF(F26&gt;0,VAR(F26:F30)*G31)))</f>
        <v>#DIV/0!</v>
      </c>
      <c r="K23" s="248" t="e">
        <f>((D108^2)*J23)/(J19-I23)^2</f>
        <v>#VALUE!</v>
      </c>
      <c r="L23" s="115"/>
      <c r="M23" s="48"/>
    </row>
    <row r="24" spans="1:16" ht="15" customHeight="1" thickTop="1" x14ac:dyDescent="0.25">
      <c r="A24" s="113"/>
      <c r="B24" s="114"/>
      <c r="C24" s="201"/>
      <c r="D24" s="114"/>
      <c r="E24" s="114" t="s">
        <v>18</v>
      </c>
      <c r="F24" s="201"/>
      <c r="G24" s="114"/>
      <c r="H24" s="114"/>
      <c r="I24" s="114"/>
      <c r="J24" s="114"/>
      <c r="K24" s="114"/>
      <c r="L24" s="115"/>
      <c r="M24" s="48"/>
    </row>
    <row r="25" spans="1:16" ht="15" customHeight="1" x14ac:dyDescent="0.25">
      <c r="A25" s="113"/>
      <c r="B25" s="116" t="s">
        <v>58</v>
      </c>
      <c r="C25" s="202"/>
      <c r="D25" s="118"/>
      <c r="E25" s="116" t="s">
        <v>59</v>
      </c>
      <c r="F25" s="202"/>
      <c r="G25" s="118"/>
      <c r="H25" s="114"/>
      <c r="I25" s="114" t="s">
        <v>18</v>
      </c>
      <c r="J25" s="114"/>
      <c r="K25" s="114"/>
      <c r="L25" s="115"/>
      <c r="M25" s="48"/>
    </row>
    <row r="26" spans="1:16" ht="15" customHeight="1" x14ac:dyDescent="0.25">
      <c r="A26" s="113"/>
      <c r="B26" s="121" t="s">
        <v>12</v>
      </c>
      <c r="C26" s="245"/>
      <c r="D26" s="123" t="s">
        <v>6</v>
      </c>
      <c r="E26" s="121" t="s">
        <v>12</v>
      </c>
      <c r="F26" s="199"/>
      <c r="G26" s="123" t="s">
        <v>6</v>
      </c>
      <c r="H26" s="114"/>
      <c r="I26" s="114" t="s">
        <v>18</v>
      </c>
      <c r="J26" s="114"/>
      <c r="K26" s="114"/>
      <c r="L26" s="115"/>
      <c r="M26" s="48"/>
    </row>
    <row r="27" spans="1:16" ht="15" customHeight="1" x14ac:dyDescent="0.25">
      <c r="A27" s="113"/>
      <c r="B27" s="121" t="s">
        <v>16</v>
      </c>
      <c r="C27" s="245"/>
      <c r="D27" s="124" t="s">
        <v>6</v>
      </c>
      <c r="E27" s="121" t="s">
        <v>16</v>
      </c>
      <c r="F27" s="199"/>
      <c r="G27" s="124" t="s">
        <v>6</v>
      </c>
      <c r="H27" s="114"/>
      <c r="I27" s="114" t="s">
        <v>18</v>
      </c>
      <c r="J27" s="114"/>
      <c r="K27" s="137"/>
      <c r="L27" s="115"/>
      <c r="M27" s="48"/>
    </row>
    <row r="28" spans="1:16" ht="15" customHeight="1" x14ac:dyDescent="0.25">
      <c r="A28" s="113"/>
      <c r="B28" s="121" t="s">
        <v>17</v>
      </c>
      <c r="C28" s="245"/>
      <c r="D28" s="124" t="s">
        <v>6</v>
      </c>
      <c r="E28" s="121" t="s">
        <v>17</v>
      </c>
      <c r="F28" s="199"/>
      <c r="G28" s="124" t="s">
        <v>6</v>
      </c>
      <c r="H28" s="114"/>
      <c r="I28" s="114"/>
      <c r="J28" s="114"/>
      <c r="K28" s="138"/>
      <c r="L28" s="115"/>
      <c r="M28" s="48"/>
    </row>
    <row r="29" spans="1:16" ht="15" customHeight="1" x14ac:dyDescent="0.25">
      <c r="A29" s="113"/>
      <c r="B29" s="121" t="s">
        <v>19</v>
      </c>
      <c r="C29" s="245"/>
      <c r="D29" s="124" t="s">
        <v>6</v>
      </c>
      <c r="E29" s="121" t="s">
        <v>19</v>
      </c>
      <c r="F29" s="199"/>
      <c r="G29" s="124" t="s">
        <v>6</v>
      </c>
      <c r="H29" s="114"/>
      <c r="I29" s="114"/>
      <c r="J29" s="114"/>
      <c r="K29" s="114"/>
      <c r="L29" s="115"/>
      <c r="M29" s="48"/>
    </row>
    <row r="30" spans="1:16" ht="15" customHeight="1" x14ac:dyDescent="0.25">
      <c r="A30" s="113"/>
      <c r="B30" s="130" t="s">
        <v>20</v>
      </c>
      <c r="C30" s="245"/>
      <c r="D30" s="131" t="s">
        <v>6</v>
      </c>
      <c r="E30" s="130" t="s">
        <v>20</v>
      </c>
      <c r="F30" s="199"/>
      <c r="G30" s="131" t="s">
        <v>6</v>
      </c>
      <c r="H30" s="114"/>
      <c r="I30" s="114"/>
      <c r="J30" s="114"/>
      <c r="K30" s="138"/>
      <c r="L30" s="115"/>
      <c r="M30" s="48"/>
    </row>
    <row r="31" spans="1:16" ht="15" customHeight="1" x14ac:dyDescent="0.25">
      <c r="A31" s="113"/>
      <c r="B31" s="135" t="s">
        <v>57</v>
      </c>
      <c r="C31" s="200"/>
      <c r="D31" s="136">
        <v>0.66666666666666663</v>
      </c>
      <c r="E31" s="135" t="s">
        <v>57</v>
      </c>
      <c r="F31" s="200"/>
      <c r="G31" s="136"/>
      <c r="H31" s="114"/>
      <c r="I31" s="114"/>
      <c r="J31" s="114"/>
      <c r="K31" s="114"/>
      <c r="L31" s="115"/>
      <c r="M31" s="48"/>
    </row>
    <row r="32" spans="1:16" ht="15" customHeight="1" x14ac:dyDescent="0.25">
      <c r="A32" s="113"/>
      <c r="B32" s="126"/>
      <c r="C32" s="139"/>
      <c r="D32" s="140"/>
      <c r="E32" s="141"/>
      <c r="F32" s="142"/>
      <c r="G32" s="140"/>
      <c r="H32" s="114"/>
      <c r="I32" s="114"/>
      <c r="J32" s="114"/>
      <c r="K32" s="114"/>
      <c r="L32" s="115"/>
      <c r="M32" s="48"/>
    </row>
    <row r="33" spans="1:27" ht="15" customHeight="1" x14ac:dyDescent="0.25">
      <c r="A33" s="113"/>
      <c r="B33" s="126"/>
      <c r="C33" s="139"/>
      <c r="D33" s="140"/>
      <c r="E33" s="141"/>
      <c r="F33" s="142"/>
      <c r="G33" s="140"/>
      <c r="H33" s="114"/>
      <c r="I33" s="114"/>
      <c r="J33" s="114"/>
      <c r="K33" s="114"/>
      <c r="L33" s="115"/>
      <c r="M33" s="48"/>
    </row>
    <row r="34" spans="1:27" ht="15" customHeight="1" x14ac:dyDescent="0.25">
      <c r="A34" s="113"/>
      <c r="B34" s="126"/>
      <c r="C34" s="139"/>
      <c r="D34" s="140"/>
      <c r="E34" s="141"/>
      <c r="F34" s="142"/>
      <c r="G34" s="140"/>
      <c r="H34" s="114"/>
      <c r="I34" s="114"/>
      <c r="J34" s="114"/>
      <c r="K34" s="114"/>
      <c r="L34" s="115"/>
      <c r="M34" s="48"/>
    </row>
    <row r="35" spans="1:27" ht="15" customHeight="1" x14ac:dyDescent="0.25">
      <c r="A35" s="113"/>
      <c r="B35" s="126"/>
      <c r="C35" s="139"/>
      <c r="D35" s="140"/>
      <c r="E35" s="141"/>
      <c r="F35" s="142"/>
      <c r="G35" s="140"/>
      <c r="H35" s="114"/>
      <c r="I35" s="114"/>
      <c r="J35" s="114"/>
      <c r="K35" s="114"/>
      <c r="L35" s="115"/>
      <c r="M35" s="48"/>
    </row>
    <row r="36" spans="1:27" ht="15" customHeight="1" x14ac:dyDescent="0.25">
      <c r="A36" s="113"/>
      <c r="B36" s="126"/>
      <c r="C36" s="139"/>
      <c r="D36" s="140"/>
      <c r="E36" s="141"/>
      <c r="F36" s="142"/>
      <c r="G36" s="140"/>
      <c r="H36" s="114"/>
      <c r="I36" s="114"/>
      <c r="J36" s="114"/>
      <c r="K36" s="114"/>
      <c r="L36" s="115"/>
      <c r="M36" s="48"/>
    </row>
    <row r="37" spans="1:27" ht="15" customHeight="1" x14ac:dyDescent="0.25">
      <c r="A37" s="113"/>
      <c r="B37" s="126"/>
      <c r="C37" s="139"/>
      <c r="D37" s="140"/>
      <c r="E37" s="141"/>
      <c r="F37" s="142"/>
      <c r="G37" s="140"/>
      <c r="H37" s="114"/>
      <c r="I37" s="114"/>
      <c r="J37" s="114"/>
      <c r="K37" s="114"/>
      <c r="L37" s="115"/>
      <c r="M37" s="48"/>
    </row>
    <row r="38" spans="1:27" ht="15" customHeight="1" x14ac:dyDescent="0.25">
      <c r="A38" s="113"/>
      <c r="B38" s="126"/>
      <c r="C38" s="139"/>
      <c r="D38" s="140"/>
      <c r="E38" s="141"/>
      <c r="F38" s="142"/>
      <c r="G38" s="140"/>
      <c r="H38" s="114"/>
      <c r="I38" s="114"/>
      <c r="J38" s="114"/>
      <c r="K38" s="114"/>
      <c r="L38" s="115"/>
      <c r="M38" s="48"/>
    </row>
    <row r="39" spans="1:27" ht="15" customHeight="1" x14ac:dyDescent="0.25">
      <c r="A39" s="113"/>
      <c r="B39" s="126"/>
      <c r="C39" s="139"/>
      <c r="D39" s="140"/>
      <c r="E39" s="141"/>
      <c r="F39" s="142"/>
      <c r="G39" s="140"/>
      <c r="H39" s="114"/>
      <c r="I39" s="114"/>
      <c r="J39" s="114"/>
      <c r="K39" s="114"/>
      <c r="L39" s="115"/>
      <c r="M39" s="48"/>
    </row>
    <row r="40" spans="1:27" ht="15" customHeight="1" x14ac:dyDescent="0.25">
      <c r="A40" s="113"/>
      <c r="B40" s="126"/>
      <c r="C40" s="139"/>
      <c r="D40" s="140"/>
      <c r="E40" s="141"/>
      <c r="F40" s="142"/>
      <c r="G40" s="140"/>
      <c r="H40" s="114"/>
      <c r="I40" s="114"/>
      <c r="J40" s="114"/>
      <c r="K40" s="114"/>
      <c r="L40" s="115"/>
      <c r="M40" s="48"/>
    </row>
    <row r="41" spans="1:27" ht="15" customHeight="1" x14ac:dyDescent="0.25">
      <c r="A41" s="113"/>
      <c r="B41" s="126"/>
      <c r="C41" s="139"/>
      <c r="D41" s="140"/>
      <c r="E41" s="141"/>
      <c r="F41" s="142"/>
      <c r="G41" s="140"/>
      <c r="H41" s="114"/>
      <c r="I41" s="114"/>
      <c r="J41" s="114"/>
      <c r="K41" s="114"/>
      <c r="L41" s="115"/>
      <c r="M41" s="48"/>
    </row>
    <row r="42" spans="1:27" ht="15" customHeight="1" x14ac:dyDescent="0.25">
      <c r="A42" s="113"/>
      <c r="B42" s="126"/>
      <c r="C42" s="139"/>
      <c r="D42" s="140"/>
      <c r="E42" s="141"/>
      <c r="F42" s="142"/>
      <c r="G42" s="140"/>
      <c r="H42" s="114"/>
      <c r="I42" s="114"/>
      <c r="J42" s="114"/>
      <c r="K42" s="114"/>
      <c r="L42" s="115"/>
      <c r="M42" s="48"/>
    </row>
    <row r="43" spans="1:27" ht="15" customHeight="1" x14ac:dyDescent="0.25">
      <c r="A43" s="113"/>
      <c r="B43" s="126"/>
      <c r="C43" s="139"/>
      <c r="D43" s="140"/>
      <c r="E43" s="141"/>
      <c r="F43" s="142"/>
      <c r="G43" s="140"/>
      <c r="H43" s="114"/>
      <c r="I43" s="114"/>
      <c r="J43" s="114"/>
      <c r="K43" s="114"/>
      <c r="L43" s="115"/>
      <c r="M43" s="48"/>
    </row>
    <row r="44" spans="1:27" ht="15" customHeight="1" x14ac:dyDescent="0.25">
      <c r="A44" s="113"/>
      <c r="B44" s="126"/>
      <c r="C44" s="139"/>
      <c r="D44" s="140"/>
      <c r="E44" s="141"/>
      <c r="F44" s="142"/>
      <c r="G44" s="140"/>
      <c r="H44" s="114"/>
      <c r="I44" s="114"/>
      <c r="J44" s="114"/>
      <c r="K44" s="114"/>
      <c r="L44" s="115"/>
      <c r="M44" s="48"/>
    </row>
    <row r="45" spans="1:27" ht="15" customHeight="1" x14ac:dyDescent="0.25">
      <c r="A45" s="113"/>
      <c r="B45" s="126"/>
      <c r="C45" s="139"/>
      <c r="D45" s="140"/>
      <c r="E45" s="141"/>
      <c r="F45" s="142"/>
      <c r="G45" s="140"/>
      <c r="H45" s="114"/>
      <c r="I45" s="114"/>
      <c r="J45" s="114"/>
      <c r="K45" s="114"/>
      <c r="L45" s="115"/>
      <c r="M45" s="48"/>
      <c r="O45" s="103"/>
      <c r="P45" s="103"/>
      <c r="Q45" s="54"/>
      <c r="R45" s="54"/>
      <c r="S45" s="53"/>
      <c r="T45" s="54"/>
      <c r="U45" s="53"/>
      <c r="V45" s="103"/>
      <c r="W45" s="103"/>
      <c r="X45" s="103"/>
      <c r="Y45" s="103"/>
      <c r="Z45" s="103"/>
      <c r="AA45" s="103"/>
    </row>
    <row r="46" spans="1:27" ht="15" customHeight="1" x14ac:dyDescent="0.25">
      <c r="A46" s="113"/>
      <c r="B46" s="126"/>
      <c r="C46" s="139"/>
      <c r="D46" s="140"/>
      <c r="E46" s="141"/>
      <c r="F46" s="142"/>
      <c r="G46" s="140"/>
      <c r="H46" s="114"/>
      <c r="I46" s="114"/>
      <c r="J46" s="114"/>
      <c r="K46" s="114"/>
      <c r="L46" s="115"/>
      <c r="M46" s="48"/>
      <c r="O46" s="103"/>
      <c r="P46" s="103"/>
      <c r="Q46" s="54"/>
      <c r="R46" s="54"/>
      <c r="S46" s="53"/>
      <c r="T46" s="54"/>
      <c r="U46" s="53"/>
      <c r="V46" s="103"/>
      <c r="W46" s="103"/>
      <c r="X46" s="103"/>
      <c r="Y46" s="103"/>
      <c r="Z46" s="103"/>
      <c r="AA46" s="103"/>
    </row>
    <row r="47" spans="1:27" ht="15" customHeight="1" x14ac:dyDescent="0.25">
      <c r="A47" s="113"/>
      <c r="B47" s="126"/>
      <c r="C47" s="139"/>
      <c r="D47" s="140"/>
      <c r="E47" s="141"/>
      <c r="F47" s="142"/>
      <c r="G47" s="140"/>
      <c r="H47" s="114"/>
      <c r="I47" s="114"/>
      <c r="J47" s="114"/>
      <c r="K47" s="114"/>
      <c r="L47" s="115"/>
      <c r="M47" s="48"/>
      <c r="O47" s="103"/>
      <c r="P47" s="103"/>
      <c r="Q47" s="54"/>
      <c r="R47" s="54"/>
      <c r="S47" s="53"/>
      <c r="T47" s="54"/>
      <c r="U47" s="104"/>
      <c r="V47" s="103"/>
      <c r="W47" s="103"/>
      <c r="X47" s="103"/>
      <c r="Y47" s="103"/>
      <c r="Z47" s="103"/>
      <c r="AA47" s="103"/>
    </row>
    <row r="48" spans="1:27" ht="15" customHeight="1" x14ac:dyDescent="0.25">
      <c r="A48" s="113"/>
      <c r="B48" s="126"/>
      <c r="C48" s="139"/>
      <c r="D48" s="140"/>
      <c r="E48" s="141"/>
      <c r="F48" s="142"/>
      <c r="G48" s="140"/>
      <c r="H48" s="114"/>
      <c r="I48" s="114"/>
      <c r="J48" s="114"/>
      <c r="K48" s="114"/>
      <c r="L48" s="115"/>
      <c r="M48" s="48"/>
      <c r="O48" s="103"/>
      <c r="P48" s="103"/>
      <c r="Q48" s="54"/>
      <c r="R48" s="54"/>
      <c r="S48" s="53"/>
      <c r="T48" s="54"/>
      <c r="U48" s="104"/>
      <c r="V48" s="103"/>
      <c r="W48" s="103"/>
      <c r="X48" s="103"/>
      <c r="Y48" s="103"/>
      <c r="Z48" s="103"/>
      <c r="AA48" s="103"/>
    </row>
    <row r="49" spans="1:27" ht="15" customHeight="1" x14ac:dyDescent="0.25">
      <c r="A49" s="113"/>
      <c r="B49" s="126"/>
      <c r="C49" s="139"/>
      <c r="D49" s="140"/>
      <c r="E49" s="141"/>
      <c r="F49" s="142"/>
      <c r="G49" s="140"/>
      <c r="H49" s="114"/>
      <c r="I49" s="114"/>
      <c r="J49" s="114"/>
      <c r="K49" s="114"/>
      <c r="L49" s="115"/>
      <c r="M49" s="48"/>
      <c r="O49" s="103"/>
      <c r="P49" s="103"/>
      <c r="Q49" s="54"/>
      <c r="R49" s="54"/>
      <c r="S49" s="53"/>
      <c r="T49" s="54"/>
      <c r="U49" s="104"/>
      <c r="V49" s="103"/>
      <c r="W49" s="103"/>
      <c r="X49" s="103"/>
      <c r="Y49" s="103"/>
      <c r="Z49" s="103"/>
      <c r="AA49" s="103"/>
    </row>
    <row r="50" spans="1:27" ht="15" customHeight="1" x14ac:dyDescent="0.25">
      <c r="A50" s="113"/>
      <c r="B50" s="126"/>
      <c r="C50" s="139"/>
      <c r="D50" s="140"/>
      <c r="E50" s="141"/>
      <c r="F50" s="142"/>
      <c r="G50" s="140"/>
      <c r="H50" s="114"/>
      <c r="I50" s="114"/>
      <c r="J50" s="114"/>
      <c r="K50" s="114"/>
      <c r="L50" s="115"/>
      <c r="M50" s="48"/>
      <c r="O50" s="103"/>
      <c r="P50" s="103"/>
      <c r="Q50" s="54"/>
      <c r="R50" s="54"/>
      <c r="S50" s="53"/>
      <c r="T50" s="54"/>
      <c r="U50" s="104"/>
      <c r="V50" s="103"/>
      <c r="W50" s="103"/>
      <c r="X50" s="103"/>
      <c r="Y50" s="103"/>
      <c r="Z50" s="103"/>
      <c r="AA50" s="103"/>
    </row>
    <row r="51" spans="1:27" ht="15" customHeight="1" x14ac:dyDescent="0.25">
      <c r="A51" s="113"/>
      <c r="B51" s="126"/>
      <c r="C51" s="139"/>
      <c r="D51" s="140"/>
      <c r="E51" s="141"/>
      <c r="F51" s="142"/>
      <c r="G51" s="140"/>
      <c r="H51" s="114"/>
      <c r="I51" s="114"/>
      <c r="J51" s="114"/>
      <c r="K51" s="114"/>
      <c r="L51" s="115"/>
      <c r="M51" s="48"/>
      <c r="O51" s="103"/>
      <c r="P51" s="103"/>
      <c r="Q51" s="54"/>
      <c r="R51" s="54"/>
      <c r="S51" s="53"/>
      <c r="T51" s="54"/>
      <c r="U51" s="104"/>
      <c r="V51" s="103"/>
      <c r="W51" s="103"/>
      <c r="X51" s="103"/>
      <c r="Y51" s="103"/>
      <c r="Z51" s="103"/>
      <c r="AA51" s="103"/>
    </row>
    <row r="52" spans="1:27" ht="15" customHeight="1" x14ac:dyDescent="0.25">
      <c r="A52" s="113"/>
      <c r="B52" s="126"/>
      <c r="C52" s="139"/>
      <c r="D52" s="140"/>
      <c r="E52" s="141"/>
      <c r="F52" s="142"/>
      <c r="G52" s="140"/>
      <c r="H52" s="114"/>
      <c r="I52" s="114"/>
      <c r="J52" s="114"/>
      <c r="K52" s="114"/>
      <c r="L52" s="115"/>
      <c r="M52" s="48"/>
      <c r="O52" s="103"/>
      <c r="P52" s="103"/>
      <c r="Q52" s="54"/>
      <c r="R52" s="54"/>
      <c r="S52" s="53"/>
      <c r="T52" s="54"/>
      <c r="U52" s="104"/>
      <c r="V52" s="103"/>
      <c r="W52" s="103"/>
      <c r="X52" s="103"/>
      <c r="Y52" s="103"/>
      <c r="Z52" s="103"/>
      <c r="AA52" s="103"/>
    </row>
    <row r="53" spans="1:27" ht="15" customHeight="1" x14ac:dyDescent="0.25">
      <c r="A53" s="113"/>
      <c r="B53" s="126"/>
      <c r="C53" s="139"/>
      <c r="D53" s="140"/>
      <c r="E53" s="141"/>
      <c r="F53" s="142"/>
      <c r="G53" s="140"/>
      <c r="H53" s="114"/>
      <c r="I53" s="114"/>
      <c r="J53" s="114"/>
      <c r="K53" s="114"/>
      <c r="L53" s="115"/>
      <c r="M53" s="48"/>
      <c r="O53" s="103"/>
      <c r="P53" s="103"/>
      <c r="Q53" s="54"/>
      <c r="R53" s="54"/>
      <c r="S53" s="53"/>
      <c r="T53" s="54"/>
      <c r="U53" s="104"/>
      <c r="V53" s="103"/>
      <c r="W53" s="103"/>
      <c r="X53" s="103"/>
      <c r="Y53" s="103"/>
      <c r="Z53" s="103"/>
      <c r="AA53" s="103"/>
    </row>
    <row r="54" spans="1:27" ht="15" customHeight="1" x14ac:dyDescent="0.25">
      <c r="A54" s="113"/>
      <c r="B54" s="126"/>
      <c r="C54" s="139"/>
      <c r="D54" s="140"/>
      <c r="E54" s="141"/>
      <c r="F54" s="142"/>
      <c r="G54" s="140"/>
      <c r="H54" s="114"/>
      <c r="I54" s="114"/>
      <c r="J54" s="114"/>
      <c r="K54" s="114"/>
      <c r="L54" s="115"/>
      <c r="M54" s="48"/>
      <c r="O54" s="103"/>
      <c r="P54" s="103"/>
      <c r="Q54" s="54"/>
      <c r="R54" s="54"/>
      <c r="S54" s="53"/>
      <c r="T54" s="54"/>
      <c r="U54" s="104"/>
      <c r="V54" s="103"/>
      <c r="W54" s="103"/>
      <c r="X54" s="103"/>
      <c r="Y54" s="103"/>
      <c r="Z54" s="103"/>
      <c r="AA54" s="103"/>
    </row>
    <row r="55" spans="1:27" ht="15" customHeight="1" x14ac:dyDescent="0.25">
      <c r="A55" s="113"/>
      <c r="B55" s="126"/>
      <c r="C55" s="139"/>
      <c r="D55" s="140"/>
      <c r="E55" s="141"/>
      <c r="F55" s="142"/>
      <c r="G55" s="140"/>
      <c r="H55" s="114"/>
      <c r="I55" s="114"/>
      <c r="J55" s="114"/>
      <c r="K55" s="114"/>
      <c r="L55" s="115"/>
      <c r="M55" s="48"/>
      <c r="O55" s="103"/>
      <c r="P55" s="103"/>
      <c r="Q55" s="54"/>
      <c r="R55" s="54"/>
      <c r="S55" s="53"/>
      <c r="T55" s="54"/>
      <c r="U55" s="104"/>
      <c r="V55" s="103"/>
      <c r="W55" s="103"/>
      <c r="X55" s="103"/>
      <c r="Y55" s="103"/>
      <c r="Z55" s="103"/>
      <c r="AA55" s="103"/>
    </row>
    <row r="56" spans="1:27" ht="15" customHeight="1" x14ac:dyDescent="0.25">
      <c r="A56" s="113"/>
      <c r="B56" s="126"/>
      <c r="C56" s="139"/>
      <c r="D56" s="140"/>
      <c r="E56" s="141"/>
      <c r="F56" s="142"/>
      <c r="G56" s="140"/>
      <c r="H56" s="114"/>
      <c r="I56" s="114"/>
      <c r="J56" s="114"/>
      <c r="K56" s="114"/>
      <c r="L56" s="115"/>
      <c r="M56" s="48"/>
      <c r="O56" s="103"/>
      <c r="P56" s="103"/>
      <c r="Q56" s="54"/>
      <c r="R56" s="54"/>
      <c r="S56" s="53"/>
      <c r="T56" s="54"/>
      <c r="U56" s="104"/>
      <c r="V56" s="103"/>
      <c r="W56" s="103"/>
      <c r="X56" s="103"/>
      <c r="Y56" s="103"/>
      <c r="Z56" s="103"/>
      <c r="AA56" s="103"/>
    </row>
    <row r="57" spans="1:27" ht="15" customHeight="1" x14ac:dyDescent="0.25">
      <c r="A57" s="113"/>
      <c r="B57" s="126"/>
      <c r="C57" s="139"/>
      <c r="D57" s="140"/>
      <c r="E57" s="141"/>
      <c r="F57" s="142"/>
      <c r="G57" s="140"/>
      <c r="H57" s="114"/>
      <c r="I57" s="114"/>
      <c r="J57" s="114"/>
      <c r="K57" s="114"/>
      <c r="L57" s="115"/>
      <c r="M57" s="48"/>
      <c r="O57" s="103"/>
      <c r="P57" s="103"/>
      <c r="Q57" s="54"/>
      <c r="R57" s="54"/>
      <c r="S57" s="53"/>
      <c r="T57" s="54"/>
      <c r="U57" s="104"/>
      <c r="V57" s="103"/>
      <c r="W57" s="103"/>
      <c r="X57" s="103"/>
      <c r="Y57" s="103"/>
      <c r="Z57" s="103"/>
      <c r="AA57" s="103"/>
    </row>
    <row r="58" spans="1:27" ht="15" customHeight="1" x14ac:dyDescent="0.25">
      <c r="A58" s="113"/>
      <c r="B58" s="126"/>
      <c r="C58" s="139"/>
      <c r="D58" s="140"/>
      <c r="E58" s="141"/>
      <c r="F58" s="142"/>
      <c r="G58" s="140"/>
      <c r="H58" s="114"/>
      <c r="I58" s="114"/>
      <c r="J58" s="114"/>
      <c r="K58" s="114"/>
      <c r="L58" s="115"/>
      <c r="M58" s="48"/>
      <c r="O58" s="103"/>
      <c r="P58" s="103"/>
      <c r="Q58" s="54"/>
      <c r="R58" s="54"/>
      <c r="S58" s="53"/>
      <c r="T58" s="54"/>
      <c r="U58" s="104"/>
      <c r="V58" s="103"/>
      <c r="W58" s="103"/>
      <c r="X58" s="103"/>
      <c r="Y58" s="103"/>
      <c r="Z58" s="103"/>
      <c r="AA58" s="103"/>
    </row>
    <row r="59" spans="1:27" ht="15" customHeight="1" x14ac:dyDescent="0.25">
      <c r="A59" s="113"/>
      <c r="B59" s="126"/>
      <c r="C59" s="139"/>
      <c r="D59" s="140"/>
      <c r="E59" s="141"/>
      <c r="F59" s="142"/>
      <c r="G59" s="140"/>
      <c r="H59" s="114"/>
      <c r="I59" s="114"/>
      <c r="J59" s="114"/>
      <c r="K59" s="114"/>
      <c r="L59" s="115"/>
      <c r="M59" s="48"/>
      <c r="O59" s="103"/>
      <c r="P59" s="103"/>
      <c r="Q59" s="54"/>
      <c r="R59" s="54"/>
      <c r="S59" s="53"/>
      <c r="T59" s="54"/>
      <c r="U59" s="104"/>
      <c r="V59" s="103"/>
      <c r="W59" s="103"/>
      <c r="X59" s="103"/>
      <c r="Y59" s="103"/>
      <c r="Z59" s="103"/>
      <c r="AA59" s="103"/>
    </row>
    <row r="60" spans="1:27" ht="15" customHeight="1" x14ac:dyDescent="0.25">
      <c r="A60" s="113"/>
      <c r="B60" s="126"/>
      <c r="C60" s="139"/>
      <c r="D60" s="140"/>
      <c r="E60" s="141"/>
      <c r="F60" s="142"/>
      <c r="G60" s="140"/>
      <c r="H60" s="114"/>
      <c r="I60" s="114"/>
      <c r="J60" s="114"/>
      <c r="K60" s="114"/>
      <c r="L60" s="115"/>
      <c r="M60" s="48"/>
      <c r="O60" s="103"/>
      <c r="P60" s="103"/>
      <c r="Q60" s="54"/>
      <c r="R60" s="54"/>
      <c r="S60" s="53"/>
      <c r="T60" s="54"/>
      <c r="U60" s="104"/>
      <c r="V60" s="103"/>
      <c r="W60" s="103"/>
      <c r="X60" s="103"/>
      <c r="Y60" s="103"/>
      <c r="Z60" s="103"/>
      <c r="AA60" s="103"/>
    </row>
    <row r="61" spans="1:27" ht="15" customHeight="1" x14ac:dyDescent="0.25">
      <c r="A61" s="113"/>
      <c r="B61" s="126"/>
      <c r="C61" s="139"/>
      <c r="D61" s="140"/>
      <c r="E61" s="141"/>
      <c r="F61" s="142"/>
      <c r="G61" s="140"/>
      <c r="H61" s="114"/>
      <c r="I61" s="114"/>
      <c r="J61" s="114"/>
      <c r="K61" s="114"/>
      <c r="L61" s="115"/>
      <c r="M61" s="48"/>
      <c r="O61" s="103"/>
      <c r="P61" s="103"/>
      <c r="Q61" s="54"/>
      <c r="R61" s="54"/>
      <c r="S61" s="53"/>
      <c r="T61" s="54"/>
      <c r="U61" s="104"/>
      <c r="V61" s="103"/>
      <c r="W61" s="103"/>
      <c r="X61" s="103"/>
      <c r="Y61" s="103"/>
      <c r="Z61" s="103"/>
      <c r="AA61" s="103"/>
    </row>
    <row r="62" spans="1:27" ht="15" customHeight="1" x14ac:dyDescent="0.25">
      <c r="A62" s="113"/>
      <c r="B62" s="126"/>
      <c r="C62" s="139"/>
      <c r="D62" s="140"/>
      <c r="E62" s="141"/>
      <c r="F62" s="142"/>
      <c r="G62" s="140"/>
      <c r="H62" s="114"/>
      <c r="I62" s="114"/>
      <c r="J62" s="114"/>
      <c r="K62" s="114"/>
      <c r="L62" s="115"/>
      <c r="M62" s="48"/>
      <c r="O62" s="103"/>
      <c r="P62" s="103"/>
      <c r="Q62" s="54"/>
      <c r="R62" s="54"/>
      <c r="S62" s="53"/>
      <c r="T62" s="54"/>
      <c r="U62" s="104"/>
      <c r="V62" s="103"/>
      <c r="W62" s="103"/>
      <c r="X62" s="103"/>
      <c r="Y62" s="103"/>
      <c r="Z62" s="103"/>
      <c r="AA62" s="103"/>
    </row>
    <row r="63" spans="1:27" ht="15" customHeight="1" x14ac:dyDescent="0.25">
      <c r="A63" s="113"/>
      <c r="B63" s="126"/>
      <c r="C63" s="139"/>
      <c r="D63" s="140"/>
      <c r="E63" s="141"/>
      <c r="F63" s="142"/>
      <c r="G63" s="140"/>
      <c r="H63" s="114"/>
      <c r="I63" s="114"/>
      <c r="J63" s="114"/>
      <c r="K63" s="114"/>
      <c r="L63" s="115"/>
      <c r="M63" s="48"/>
      <c r="O63" s="103"/>
      <c r="P63" s="103"/>
      <c r="Q63" s="54"/>
      <c r="R63" s="54"/>
      <c r="S63" s="53"/>
      <c r="T63" s="54"/>
      <c r="U63" s="104"/>
      <c r="V63" s="103"/>
      <c r="W63" s="103"/>
      <c r="X63" s="103"/>
      <c r="Y63" s="103"/>
      <c r="Z63" s="103"/>
      <c r="AA63" s="103"/>
    </row>
    <row r="64" spans="1:27" ht="15" customHeight="1" x14ac:dyDescent="0.25">
      <c r="A64" s="113"/>
      <c r="B64" s="126"/>
      <c r="C64" s="139"/>
      <c r="D64" s="140"/>
      <c r="E64" s="141"/>
      <c r="F64" s="142"/>
      <c r="G64" s="140"/>
      <c r="H64" s="114"/>
      <c r="I64" s="114"/>
      <c r="J64" s="114"/>
      <c r="K64" s="114"/>
      <c r="L64" s="115"/>
      <c r="M64" s="48"/>
      <c r="O64" s="103"/>
      <c r="P64" s="103"/>
      <c r="Q64" s="54"/>
      <c r="R64" s="54"/>
      <c r="S64" s="53"/>
      <c r="T64" s="54"/>
      <c r="U64" s="104"/>
      <c r="V64" s="103"/>
      <c r="W64" s="103"/>
      <c r="X64" s="103"/>
      <c r="Y64" s="103"/>
      <c r="Z64" s="103"/>
      <c r="AA64" s="103"/>
    </row>
    <row r="65" spans="1:27" ht="15" customHeight="1" thickBot="1" x14ac:dyDescent="0.3">
      <c r="A65" s="143"/>
      <c r="B65" s="144"/>
      <c r="C65" s="145"/>
      <c r="D65" s="146"/>
      <c r="E65" s="147"/>
      <c r="F65" s="148"/>
      <c r="G65" s="146"/>
      <c r="H65" s="149"/>
      <c r="I65" s="149"/>
      <c r="J65" s="149"/>
      <c r="K65" s="149"/>
      <c r="L65" s="150"/>
      <c r="M65" s="48"/>
      <c r="O65" s="103"/>
      <c r="P65" s="103"/>
      <c r="Q65" s="54"/>
      <c r="R65" s="54"/>
      <c r="S65" s="53"/>
      <c r="T65" s="54"/>
      <c r="U65" s="104"/>
      <c r="V65" s="103"/>
      <c r="W65" s="103"/>
      <c r="X65" s="103"/>
      <c r="Y65" s="103"/>
      <c r="Z65" s="103"/>
      <c r="AA65" s="103"/>
    </row>
    <row r="66" spans="1:27" ht="12.75" customHeight="1" thickBot="1" x14ac:dyDescent="0.3">
      <c r="A66" s="151"/>
      <c r="B66" s="152"/>
      <c r="C66" s="153"/>
      <c r="D66" s="154"/>
      <c r="E66" s="155"/>
      <c r="F66" s="153"/>
      <c r="G66" s="155"/>
      <c r="H66" s="155"/>
      <c r="I66" s="155"/>
      <c r="J66" s="155"/>
      <c r="K66" s="155"/>
      <c r="L66" s="155"/>
      <c r="M66" s="48"/>
      <c r="O66" s="103"/>
      <c r="P66" s="103"/>
      <c r="Q66" s="54"/>
      <c r="R66" s="54"/>
      <c r="S66" s="53"/>
      <c r="T66" s="54"/>
      <c r="U66" s="104"/>
      <c r="V66" s="103"/>
      <c r="W66" s="103"/>
      <c r="X66" s="103"/>
      <c r="Y66" s="103"/>
      <c r="Z66" s="103"/>
      <c r="AA66" s="103"/>
    </row>
    <row r="67" spans="1:27" ht="18.75" customHeight="1" thickBot="1" x14ac:dyDescent="0.3">
      <c r="A67" s="110" t="s">
        <v>60</v>
      </c>
      <c r="B67" s="156"/>
      <c r="C67" s="157"/>
      <c r="D67" s="156"/>
      <c r="E67" s="158"/>
      <c r="F67" s="157"/>
      <c r="G67" s="158"/>
      <c r="H67" s="158"/>
      <c r="I67" s="158"/>
      <c r="J67" s="158"/>
      <c r="K67" s="158"/>
      <c r="L67" s="159"/>
      <c r="M67" s="48"/>
      <c r="O67" s="103"/>
      <c r="P67" s="103"/>
      <c r="Q67" s="54"/>
      <c r="R67" s="54"/>
      <c r="S67" s="53"/>
      <c r="T67" s="54"/>
      <c r="U67" s="104"/>
      <c r="V67" s="103"/>
      <c r="W67" s="103"/>
      <c r="X67" s="103"/>
      <c r="Y67" s="103"/>
      <c r="Z67" s="103"/>
      <c r="AA67" s="103"/>
    </row>
    <row r="68" spans="1:27" ht="15" customHeight="1" x14ac:dyDescent="0.25">
      <c r="A68" s="160"/>
      <c r="B68" s="161"/>
      <c r="C68" s="162"/>
      <c r="D68" s="161"/>
      <c r="E68" s="163"/>
      <c r="F68" s="162"/>
      <c r="G68" s="163"/>
      <c r="H68" s="163"/>
      <c r="I68" s="163"/>
      <c r="J68" s="163"/>
      <c r="K68" s="163"/>
      <c r="L68" s="164"/>
      <c r="M68" s="48"/>
      <c r="O68" s="103"/>
      <c r="P68" s="103"/>
      <c r="Q68" s="54"/>
      <c r="R68" s="54"/>
      <c r="S68" s="53"/>
      <c r="T68" s="54"/>
      <c r="U68" s="104"/>
      <c r="V68" s="103"/>
      <c r="W68" s="103"/>
      <c r="X68" s="103"/>
      <c r="Y68" s="103"/>
      <c r="Z68" s="103"/>
      <c r="AA68" s="103"/>
    </row>
    <row r="69" spans="1:27" ht="15" customHeight="1" x14ac:dyDescent="0.25">
      <c r="A69" s="160"/>
      <c r="B69" s="116" t="s">
        <v>55</v>
      </c>
      <c r="C69" s="117"/>
      <c r="D69" s="118"/>
      <c r="E69" s="116" t="s">
        <v>56</v>
      </c>
      <c r="F69" s="117"/>
      <c r="G69" s="118"/>
      <c r="H69" s="114"/>
      <c r="I69" s="119" t="s">
        <v>7</v>
      </c>
      <c r="J69" s="114"/>
      <c r="K69" s="165">
        <f>K17</f>
        <v>0</v>
      </c>
      <c r="L69" s="164"/>
      <c r="M69" s="48"/>
      <c r="O69" s="103"/>
      <c r="P69" s="103"/>
      <c r="Q69" s="54"/>
      <c r="R69" s="54"/>
      <c r="S69" s="53"/>
      <c r="T69" s="54"/>
      <c r="U69" s="104"/>
      <c r="V69" s="103"/>
      <c r="W69" s="103"/>
      <c r="X69" s="103"/>
      <c r="Y69" s="103"/>
      <c r="Z69" s="103"/>
      <c r="AA69" s="103"/>
    </row>
    <row r="70" spans="1:27" ht="15" customHeight="1" x14ac:dyDescent="0.25">
      <c r="A70" s="160"/>
      <c r="B70" s="121" t="s">
        <v>12</v>
      </c>
      <c r="C70" s="245">
        <v>89</v>
      </c>
      <c r="D70" s="123" t="s">
        <v>6</v>
      </c>
      <c r="E70" s="121" t="s">
        <v>12</v>
      </c>
      <c r="F70" s="199"/>
      <c r="G70" s="123" t="s">
        <v>6</v>
      </c>
      <c r="H70" s="163"/>
      <c r="I70" s="114"/>
      <c r="J70" s="114"/>
      <c r="K70" s="114"/>
      <c r="L70" s="164"/>
      <c r="M70" s="48"/>
      <c r="O70" s="103"/>
      <c r="P70" s="103"/>
      <c r="Q70" s="54"/>
      <c r="R70" s="54"/>
      <c r="S70" s="53"/>
      <c r="T70" s="54"/>
      <c r="U70" s="104"/>
      <c r="V70" s="103"/>
      <c r="W70" s="103"/>
      <c r="X70" s="103"/>
      <c r="Y70" s="103"/>
      <c r="Z70" s="103"/>
      <c r="AA70" s="103"/>
    </row>
    <row r="71" spans="1:27" ht="15" customHeight="1" x14ac:dyDescent="0.25">
      <c r="A71" s="160"/>
      <c r="B71" s="121" t="s">
        <v>16</v>
      </c>
      <c r="C71" s="245">
        <v>90</v>
      </c>
      <c r="D71" s="124" t="s">
        <v>6</v>
      </c>
      <c r="E71" s="121" t="s">
        <v>16</v>
      </c>
      <c r="F71" s="199"/>
      <c r="G71" s="124" t="s">
        <v>6</v>
      </c>
      <c r="H71" s="163"/>
      <c r="I71" s="119" t="s">
        <v>5</v>
      </c>
      <c r="J71" s="165">
        <v>100</v>
      </c>
      <c r="K71" s="125" t="s">
        <v>6</v>
      </c>
      <c r="L71" s="164"/>
      <c r="M71" s="48"/>
      <c r="O71" s="103"/>
      <c r="P71" s="103"/>
      <c r="Q71" s="54"/>
      <c r="R71" s="54"/>
      <c r="S71" s="53"/>
      <c r="T71" s="54"/>
      <c r="U71" s="104"/>
      <c r="V71" s="103"/>
      <c r="W71" s="103"/>
      <c r="X71" s="103"/>
      <c r="Y71" s="103"/>
      <c r="Z71" s="103"/>
      <c r="AA71" s="103"/>
    </row>
    <row r="72" spans="1:27" ht="15" customHeight="1" thickBot="1" x14ac:dyDescent="0.3">
      <c r="A72" s="160"/>
      <c r="B72" s="121" t="s">
        <v>17</v>
      </c>
      <c r="C72" s="245">
        <v>87</v>
      </c>
      <c r="D72" s="124" t="s">
        <v>6</v>
      </c>
      <c r="E72" s="121" t="s">
        <v>17</v>
      </c>
      <c r="F72" s="199"/>
      <c r="G72" s="124" t="s">
        <v>6</v>
      </c>
      <c r="H72" s="163"/>
      <c r="I72" s="163"/>
      <c r="J72" s="163"/>
      <c r="K72" s="163"/>
      <c r="L72" s="164"/>
      <c r="M72" s="48"/>
      <c r="O72" s="103"/>
      <c r="P72" s="103"/>
      <c r="Q72" s="54"/>
      <c r="R72" s="54"/>
      <c r="S72" s="53"/>
      <c r="T72" s="54"/>
      <c r="U72" s="104"/>
      <c r="V72" s="103"/>
      <c r="W72" s="103"/>
      <c r="X72" s="103"/>
      <c r="Y72" s="103"/>
      <c r="Z72" s="103"/>
      <c r="AA72" s="103"/>
    </row>
    <row r="73" spans="1:27" ht="15" customHeight="1" thickTop="1" x14ac:dyDescent="0.25">
      <c r="A73" s="160"/>
      <c r="B73" s="121" t="s">
        <v>19</v>
      </c>
      <c r="C73" s="199" t="s">
        <v>18</v>
      </c>
      <c r="D73" s="124" t="s">
        <v>6</v>
      </c>
      <c r="E73" s="121" t="s">
        <v>19</v>
      </c>
      <c r="F73" s="199"/>
      <c r="G73" s="124" t="s">
        <v>6</v>
      </c>
      <c r="H73" s="163"/>
      <c r="I73" s="127" t="s">
        <v>11</v>
      </c>
      <c r="J73" s="128"/>
      <c r="K73" s="129"/>
      <c r="L73" s="166"/>
      <c r="M73" s="48"/>
      <c r="N73" s="50"/>
      <c r="O73" s="54"/>
      <c r="P73" s="103"/>
      <c r="Q73" s="54"/>
      <c r="R73" s="54"/>
      <c r="S73" s="53"/>
      <c r="T73" s="54"/>
      <c r="U73" s="104"/>
      <c r="V73" s="103"/>
      <c r="W73" s="103"/>
      <c r="X73" s="103"/>
      <c r="Y73" s="103"/>
      <c r="Z73" s="103"/>
      <c r="AA73" s="103"/>
    </row>
    <row r="74" spans="1:27" ht="15" customHeight="1" x14ac:dyDescent="0.25">
      <c r="A74" s="160"/>
      <c r="B74" s="121" t="s">
        <v>20</v>
      </c>
      <c r="C74" s="199" t="s">
        <v>18</v>
      </c>
      <c r="D74" s="124" t="s">
        <v>6</v>
      </c>
      <c r="E74" s="121" t="s">
        <v>20</v>
      </c>
      <c r="F74" s="199"/>
      <c r="G74" s="124" t="s">
        <v>6</v>
      </c>
      <c r="H74" s="163"/>
      <c r="I74" s="132" t="s">
        <v>13</v>
      </c>
      <c r="J74" s="133" t="s">
        <v>14</v>
      </c>
      <c r="K74" s="134" t="s">
        <v>27</v>
      </c>
      <c r="L74" s="164"/>
      <c r="M74" s="57"/>
      <c r="N74" s="50"/>
      <c r="O74" s="54"/>
      <c r="P74" s="103"/>
      <c r="Q74" s="54"/>
      <c r="R74" s="54"/>
      <c r="S74" s="53"/>
      <c r="T74" s="54"/>
      <c r="U74" s="104"/>
      <c r="V74" s="103"/>
      <c r="W74" s="103"/>
      <c r="X74" s="103"/>
      <c r="Y74" s="103"/>
      <c r="Z74" s="103"/>
      <c r="AA74" s="103"/>
    </row>
    <row r="75" spans="1:27" ht="15" customHeight="1" thickBot="1" x14ac:dyDescent="0.3">
      <c r="A75" s="160"/>
      <c r="B75" s="121" t="s">
        <v>21</v>
      </c>
      <c r="C75" s="199" t="s">
        <v>18</v>
      </c>
      <c r="D75" s="124" t="s">
        <v>6</v>
      </c>
      <c r="E75" s="121" t="s">
        <v>21</v>
      </c>
      <c r="F75" s="199"/>
      <c r="G75" s="124" t="s">
        <v>6</v>
      </c>
      <c r="H75" s="163"/>
      <c r="I75" s="249">
        <f>SUM(AVERAGE(C70:C84)*D85,AVERAGE(C88:C102)*D103,IF(F70&gt;0,AVERAGE(F70:F84)*G85,IF(F88&gt;0,AVERAGE(F88:F102)*G103,0)))</f>
        <v>93.555555555555557</v>
      </c>
      <c r="J75" s="247">
        <f>SUM(VAR(C70:C84)*D85,VAR(C88:C102)*D103,IF(F70&gt;0,VAR(F70:F84)*G85,IF(F88&gt;0,VAR(F88:F102)*G103)))</f>
        <v>49.844444444444441</v>
      </c>
      <c r="K75" s="250">
        <f>SQRT(J75)</f>
        <v>7.0600598045940401</v>
      </c>
      <c r="L75" s="164"/>
      <c r="M75" s="57"/>
      <c r="N75" s="50"/>
      <c r="O75" s="54"/>
      <c r="P75" s="103"/>
      <c r="Q75" s="54"/>
      <c r="R75" s="54"/>
      <c r="S75" s="53"/>
      <c r="T75" s="54"/>
      <c r="U75" s="104"/>
      <c r="V75" s="103"/>
      <c r="W75" s="103"/>
      <c r="X75" s="103"/>
      <c r="Y75" s="103"/>
      <c r="Z75" s="103"/>
      <c r="AA75" s="103"/>
    </row>
    <row r="76" spans="1:27" ht="15" customHeight="1" thickTop="1" x14ac:dyDescent="0.25">
      <c r="A76" s="160"/>
      <c r="B76" s="121" t="s">
        <v>22</v>
      </c>
      <c r="C76" s="199" t="s">
        <v>18</v>
      </c>
      <c r="D76" s="124" t="s">
        <v>6</v>
      </c>
      <c r="E76" s="121" t="s">
        <v>22</v>
      </c>
      <c r="F76" s="199"/>
      <c r="G76" s="124" t="s">
        <v>6</v>
      </c>
      <c r="H76" s="163"/>
      <c r="I76" s="167" t="s">
        <v>72</v>
      </c>
      <c r="J76" s="168"/>
      <c r="K76" s="168"/>
      <c r="L76" s="115"/>
      <c r="M76" s="57"/>
      <c r="N76" s="50"/>
      <c r="O76" s="54"/>
      <c r="P76" s="103"/>
      <c r="Q76" s="54"/>
      <c r="R76" s="54"/>
      <c r="S76" s="53"/>
      <c r="T76" s="54"/>
      <c r="U76" s="104"/>
      <c r="V76" s="103"/>
      <c r="W76" s="103"/>
      <c r="X76" s="103"/>
      <c r="Y76" s="103"/>
      <c r="Z76" s="103"/>
      <c r="AA76" s="103"/>
    </row>
    <row r="77" spans="1:27" ht="15" customHeight="1" thickBot="1" x14ac:dyDescent="0.3">
      <c r="A77" s="160"/>
      <c r="B77" s="121" t="s">
        <v>23</v>
      </c>
      <c r="C77" s="199" t="s">
        <v>18</v>
      </c>
      <c r="D77" s="124" t="s">
        <v>6</v>
      </c>
      <c r="E77" s="121" t="s">
        <v>23</v>
      </c>
      <c r="F77" s="199"/>
      <c r="G77" s="124" t="s">
        <v>6</v>
      </c>
      <c r="H77" s="163"/>
      <c r="I77" s="251">
        <f>K75/SQRT(COUNT(C70:C84,C88:C102,F70:F84,F88:F102))</f>
        <v>2.3533532681980134</v>
      </c>
      <c r="J77" s="114"/>
      <c r="K77" s="114"/>
      <c r="L77" s="115"/>
      <c r="M77" s="57"/>
      <c r="N77" s="50"/>
      <c r="O77" s="54"/>
      <c r="P77" s="103"/>
      <c r="Q77" s="54"/>
      <c r="R77" s="54"/>
      <c r="S77" s="53"/>
      <c r="T77" s="54"/>
      <c r="U77" s="104"/>
      <c r="V77" s="103"/>
      <c r="W77" s="103"/>
      <c r="X77" s="103"/>
      <c r="Y77" s="103"/>
      <c r="Z77" s="103"/>
      <c r="AA77" s="103"/>
    </row>
    <row r="78" spans="1:27" ht="15" customHeight="1" thickTop="1" x14ac:dyDescent="0.25">
      <c r="A78" s="160"/>
      <c r="B78" s="121" t="s">
        <v>24</v>
      </c>
      <c r="C78" s="199" t="s">
        <v>18</v>
      </c>
      <c r="D78" s="124" t="s">
        <v>6</v>
      </c>
      <c r="E78" s="121" t="s">
        <v>24</v>
      </c>
      <c r="F78" s="199"/>
      <c r="G78" s="124" t="s">
        <v>6</v>
      </c>
      <c r="H78" s="163"/>
      <c r="I78" s="163"/>
      <c r="J78" s="163"/>
      <c r="K78" s="163"/>
      <c r="L78" s="164"/>
      <c r="M78" s="57"/>
      <c r="N78" s="50"/>
      <c r="O78" s="54"/>
      <c r="P78" s="103"/>
      <c r="Q78" s="54"/>
      <c r="R78" s="54"/>
      <c r="S78" s="53"/>
      <c r="T78" s="54"/>
      <c r="U78" s="104"/>
      <c r="V78" s="103"/>
      <c r="W78" s="103"/>
      <c r="X78" s="103"/>
      <c r="Y78" s="103"/>
      <c r="Z78" s="103"/>
      <c r="AA78" s="103"/>
    </row>
    <row r="79" spans="1:27" ht="15" customHeight="1" x14ac:dyDescent="0.25">
      <c r="A79" s="160"/>
      <c r="B79" s="121" t="s">
        <v>25</v>
      </c>
      <c r="C79" s="199" t="s">
        <v>18</v>
      </c>
      <c r="D79" s="124" t="s">
        <v>6</v>
      </c>
      <c r="E79" s="121" t="s">
        <v>25</v>
      </c>
      <c r="F79" s="199"/>
      <c r="G79" s="124" t="s">
        <v>6</v>
      </c>
      <c r="H79" s="163"/>
      <c r="I79" s="169" t="s">
        <v>29</v>
      </c>
      <c r="J79" s="170"/>
      <c r="K79" s="171"/>
      <c r="L79" s="115"/>
      <c r="M79" s="57"/>
      <c r="N79" s="50"/>
      <c r="O79" s="54"/>
      <c r="P79" s="103"/>
      <c r="Q79" s="54"/>
      <c r="R79" s="54"/>
      <c r="S79" s="53"/>
      <c r="T79" s="54"/>
      <c r="U79" s="104"/>
      <c r="V79" s="103"/>
      <c r="W79" s="103"/>
      <c r="X79" s="103"/>
      <c r="Y79" s="103"/>
      <c r="Z79" s="103"/>
      <c r="AA79" s="103"/>
    </row>
    <row r="80" spans="1:27" ht="15" customHeight="1" x14ac:dyDescent="0.25">
      <c r="A80" s="160"/>
      <c r="B80" s="121" t="s">
        <v>32</v>
      </c>
      <c r="C80" s="199" t="s">
        <v>18</v>
      </c>
      <c r="D80" s="124" t="s">
        <v>6</v>
      </c>
      <c r="E80" s="121" t="s">
        <v>32</v>
      </c>
      <c r="F80" s="199"/>
      <c r="G80" s="124" t="s">
        <v>6</v>
      </c>
      <c r="H80" s="163"/>
      <c r="I80" s="172" t="s">
        <v>71</v>
      </c>
      <c r="J80" s="173"/>
      <c r="K80" s="174"/>
      <c r="L80" s="115"/>
      <c r="M80" s="48"/>
      <c r="N80" s="50"/>
      <c r="O80" s="54"/>
      <c r="P80" s="103"/>
      <c r="Q80" s="54"/>
      <c r="R80" s="54"/>
      <c r="S80" s="53" t="s">
        <v>18</v>
      </c>
      <c r="T80" s="54"/>
      <c r="U80" s="53" t="s">
        <v>18</v>
      </c>
      <c r="V80" s="103"/>
      <c r="W80" s="103"/>
      <c r="X80" s="103"/>
      <c r="Y80" s="103"/>
      <c r="Z80" s="103"/>
      <c r="AA80" s="103"/>
    </row>
    <row r="81" spans="1:27" ht="15" customHeight="1" x14ac:dyDescent="0.25">
      <c r="A81" s="160"/>
      <c r="B81" s="121" t="s">
        <v>33</v>
      </c>
      <c r="C81" s="199" t="s">
        <v>18</v>
      </c>
      <c r="D81" s="124" t="s">
        <v>6</v>
      </c>
      <c r="E81" s="121" t="s">
        <v>33</v>
      </c>
      <c r="F81" s="199"/>
      <c r="G81" s="124" t="s">
        <v>6</v>
      </c>
      <c r="H81" s="163"/>
      <c r="I81" s="101" t="str">
        <f>IF(I75&gt;=J71,"HAZARDOUS","NON-HAZARDOUS")</f>
        <v>NON-HAZARDOUS</v>
      </c>
      <c r="J81" s="173"/>
      <c r="K81" s="174"/>
      <c r="L81" s="115"/>
      <c r="M81" s="48"/>
      <c r="N81" s="50"/>
      <c r="O81" s="54"/>
      <c r="P81" s="103"/>
      <c r="Q81" s="54"/>
      <c r="R81" s="54"/>
      <c r="S81" s="53" t="s">
        <v>18</v>
      </c>
      <c r="T81" s="54"/>
      <c r="U81" s="53" t="s">
        <v>18</v>
      </c>
      <c r="V81" s="103"/>
      <c r="W81" s="103"/>
      <c r="X81" s="103"/>
      <c r="Y81" s="103"/>
      <c r="Z81" s="103"/>
      <c r="AA81" s="103"/>
    </row>
    <row r="82" spans="1:27" ht="15" customHeight="1" x14ac:dyDescent="0.25">
      <c r="A82" s="160"/>
      <c r="B82" s="121" t="s">
        <v>34</v>
      </c>
      <c r="C82" s="199" t="s">
        <v>18</v>
      </c>
      <c r="D82" s="124" t="s">
        <v>6</v>
      </c>
      <c r="E82" s="121" t="s">
        <v>34</v>
      </c>
      <c r="F82" s="199"/>
      <c r="G82" s="124" t="s">
        <v>6</v>
      </c>
      <c r="H82" s="163"/>
      <c r="I82" s="175" t="str">
        <f>IF(I81="HAZARDOUS","STUDY IS COMPLETE","CONTINUE WITH STUDY")</f>
        <v>CONTINUE WITH STUDY</v>
      </c>
      <c r="J82" s="176"/>
      <c r="K82" s="177"/>
      <c r="L82" s="166"/>
      <c r="M82" s="48"/>
      <c r="N82" s="50"/>
      <c r="O82" s="54"/>
      <c r="P82" s="103"/>
      <c r="Q82" s="54"/>
      <c r="R82" s="54"/>
      <c r="S82" s="53" t="s">
        <v>18</v>
      </c>
      <c r="T82" s="54"/>
      <c r="U82" s="53" t="s">
        <v>18</v>
      </c>
      <c r="V82" s="103"/>
      <c r="W82" s="103"/>
      <c r="X82" s="103"/>
      <c r="Y82" s="103"/>
      <c r="Z82" s="103"/>
      <c r="AA82" s="103"/>
    </row>
    <row r="83" spans="1:27" ht="15" customHeight="1" thickBot="1" x14ac:dyDescent="0.3">
      <c r="A83" s="160"/>
      <c r="B83" s="121" t="s">
        <v>36</v>
      </c>
      <c r="C83" s="199" t="s">
        <v>18</v>
      </c>
      <c r="D83" s="124" t="s">
        <v>6</v>
      </c>
      <c r="E83" s="121" t="s">
        <v>36</v>
      </c>
      <c r="F83" s="199"/>
      <c r="G83" s="124" t="s">
        <v>6</v>
      </c>
      <c r="H83" s="163"/>
      <c r="I83" s="163"/>
      <c r="J83" s="163"/>
      <c r="K83" s="163"/>
      <c r="L83" s="164"/>
      <c r="N83" s="50"/>
      <c r="O83" s="54"/>
      <c r="P83" s="103"/>
      <c r="Q83" s="54"/>
      <c r="R83" s="54"/>
      <c r="S83" s="53"/>
      <c r="T83" s="54"/>
      <c r="U83" s="53" t="s">
        <v>18</v>
      </c>
      <c r="V83" s="103"/>
      <c r="W83" s="103"/>
      <c r="X83" s="103"/>
      <c r="Y83" s="103"/>
      <c r="Z83" s="103"/>
      <c r="AA83" s="103"/>
    </row>
    <row r="84" spans="1:27" ht="15" customHeight="1" thickTop="1" thickBot="1" x14ac:dyDescent="0.3">
      <c r="A84" s="160"/>
      <c r="B84" s="130" t="s">
        <v>37</v>
      </c>
      <c r="C84" s="199" t="s">
        <v>18</v>
      </c>
      <c r="D84" s="131" t="s">
        <v>6</v>
      </c>
      <c r="E84" s="130" t="s">
        <v>37</v>
      </c>
      <c r="F84" s="199"/>
      <c r="G84" s="131" t="s">
        <v>6</v>
      </c>
      <c r="H84" s="163"/>
      <c r="I84" s="178" t="str">
        <f>IF(ROUND(I75,0)&gt;ROUND(J75,0),"NON-TRANSFORMED DATA USED","USE TRANSFORMED DATA")</f>
        <v>NON-TRANSFORMED DATA USED</v>
      </c>
      <c r="J84" s="179"/>
      <c r="K84" s="180"/>
      <c r="L84" s="115"/>
      <c r="M84" s="57"/>
      <c r="N84" s="50"/>
      <c r="O84" s="54"/>
      <c r="P84" s="103"/>
      <c r="Q84" s="54"/>
      <c r="R84" s="54"/>
      <c r="S84" s="53"/>
      <c r="T84" s="54"/>
      <c r="U84" s="53"/>
      <c r="V84" s="103"/>
      <c r="W84" s="103"/>
      <c r="X84" s="103"/>
      <c r="Y84" s="103"/>
      <c r="Z84" s="103"/>
      <c r="AA84" s="103"/>
    </row>
    <row r="85" spans="1:27" ht="15" customHeight="1" thickTop="1" x14ac:dyDescent="0.25">
      <c r="A85" s="160"/>
      <c r="B85" s="135" t="s">
        <v>57</v>
      </c>
      <c r="C85" s="200"/>
      <c r="D85" s="136">
        <v>0.33333333333333331</v>
      </c>
      <c r="E85" s="135" t="s">
        <v>57</v>
      </c>
      <c r="F85" s="200"/>
      <c r="G85" s="136"/>
      <c r="H85" s="163"/>
      <c r="I85" s="181" t="s">
        <v>61</v>
      </c>
      <c r="J85" s="182"/>
      <c r="K85" s="183"/>
      <c r="L85" s="115"/>
      <c r="M85" s="48"/>
      <c r="N85" s="50"/>
      <c r="O85" s="54"/>
      <c r="P85" s="103"/>
      <c r="Q85" s="54"/>
      <c r="R85" s="54"/>
      <c r="S85" s="53"/>
      <c r="T85" s="54"/>
      <c r="U85" s="53"/>
      <c r="V85" s="103"/>
      <c r="W85" s="103"/>
      <c r="X85" s="103"/>
      <c r="Y85" s="103"/>
      <c r="Z85" s="103"/>
      <c r="AA85" s="103"/>
    </row>
    <row r="86" spans="1:27" ht="15" customHeight="1" thickBot="1" x14ac:dyDescent="0.3">
      <c r="A86" s="160"/>
      <c r="B86" s="161"/>
      <c r="C86" s="162"/>
      <c r="D86" s="161"/>
      <c r="E86" s="163"/>
      <c r="F86" s="162"/>
      <c r="G86" s="163"/>
      <c r="H86" s="163"/>
      <c r="I86" s="254">
        <f>IF(I82="CONTINUE WITH STUDY",I75+D109*I77,"N/A")</f>
        <v>96.843190071228179</v>
      </c>
      <c r="J86" s="184"/>
      <c r="K86" s="185"/>
      <c r="L86" s="115"/>
      <c r="M86" s="48"/>
      <c r="N86" s="50"/>
      <c r="O86" s="54"/>
      <c r="P86" s="103"/>
      <c r="Q86" s="54"/>
      <c r="R86" s="54"/>
      <c r="S86" s="53"/>
      <c r="T86" s="54"/>
      <c r="U86" s="53"/>
      <c r="V86" s="103"/>
      <c r="W86" s="103"/>
      <c r="X86" s="103"/>
      <c r="Y86" s="103"/>
      <c r="Z86" s="103"/>
      <c r="AA86" s="103"/>
    </row>
    <row r="87" spans="1:27" ht="15" customHeight="1" thickTop="1" x14ac:dyDescent="0.25">
      <c r="A87" s="160"/>
      <c r="B87" s="116" t="s">
        <v>58</v>
      </c>
      <c r="C87" s="117"/>
      <c r="D87" s="118"/>
      <c r="E87" s="116" t="s">
        <v>59</v>
      </c>
      <c r="F87" s="117"/>
      <c r="G87" s="118"/>
      <c r="H87" s="114"/>
      <c r="I87" s="186" t="s">
        <v>62</v>
      </c>
      <c r="J87" s="187"/>
      <c r="K87" s="188"/>
      <c r="L87" s="115"/>
      <c r="M87" s="48"/>
      <c r="N87" s="50"/>
      <c r="O87" s="54"/>
      <c r="P87" s="103"/>
      <c r="Q87" s="54"/>
      <c r="R87" s="54"/>
      <c r="S87" s="53"/>
      <c r="T87" s="54"/>
      <c r="U87" s="53"/>
      <c r="V87" s="103"/>
      <c r="W87" s="103"/>
      <c r="X87" s="103"/>
      <c r="Y87" s="103"/>
      <c r="Z87" s="103"/>
      <c r="AA87" s="103"/>
    </row>
    <row r="88" spans="1:27" ht="15" customHeight="1" thickBot="1" x14ac:dyDescent="0.3">
      <c r="A88" s="160"/>
      <c r="B88" s="121" t="s">
        <v>12</v>
      </c>
      <c r="C88" s="245">
        <v>96</v>
      </c>
      <c r="D88" s="123" t="s">
        <v>6</v>
      </c>
      <c r="E88" s="121" t="s">
        <v>12</v>
      </c>
      <c r="F88" s="199"/>
      <c r="G88" s="123" t="s">
        <v>6</v>
      </c>
      <c r="H88" s="163"/>
      <c r="I88" s="253">
        <f>IF(I82="CONTINUE WITH STUDY",I75-D109*I77,"N/A")</f>
        <v>90.267921039882935</v>
      </c>
      <c r="J88" s="189"/>
      <c r="K88" s="185"/>
      <c r="L88" s="166"/>
      <c r="M88" s="48"/>
      <c r="N88" s="50"/>
      <c r="O88" s="54"/>
      <c r="P88" s="103"/>
      <c r="Q88" s="54"/>
      <c r="R88" s="54"/>
      <c r="S88" s="53"/>
      <c r="T88" s="54"/>
      <c r="U88" s="53"/>
      <c r="V88" s="103"/>
      <c r="W88" s="103"/>
      <c r="X88" s="103"/>
      <c r="Y88" s="103"/>
      <c r="Z88" s="103"/>
      <c r="AA88" s="103"/>
    </row>
    <row r="89" spans="1:27" ht="15" customHeight="1" thickTop="1" x14ac:dyDescent="0.25">
      <c r="A89" s="160"/>
      <c r="B89" s="121" t="s">
        <v>16</v>
      </c>
      <c r="C89" s="245">
        <v>93</v>
      </c>
      <c r="D89" s="124" t="s">
        <v>6</v>
      </c>
      <c r="E89" s="121" t="s">
        <v>16</v>
      </c>
      <c r="F89" s="199"/>
      <c r="G89" s="124" t="s">
        <v>6</v>
      </c>
      <c r="H89" s="163"/>
      <c r="I89" s="163"/>
      <c r="J89" s="163"/>
      <c r="K89" s="163"/>
      <c r="L89" s="164"/>
      <c r="N89" s="50"/>
      <c r="O89" s="54"/>
      <c r="P89" s="103"/>
      <c r="Q89" s="54"/>
      <c r="R89" s="54"/>
      <c r="S89" s="53"/>
      <c r="T89" s="54"/>
      <c r="U89" s="53"/>
      <c r="V89" s="103"/>
      <c r="W89" s="103"/>
      <c r="X89" s="103"/>
      <c r="Y89" s="103"/>
      <c r="Z89" s="103"/>
      <c r="AA89" s="103"/>
    </row>
    <row r="90" spans="1:27" ht="15" customHeight="1" x14ac:dyDescent="0.25">
      <c r="A90" s="160"/>
      <c r="B90" s="121" t="s">
        <v>17</v>
      </c>
      <c r="C90" s="245">
        <v>113</v>
      </c>
      <c r="D90" s="124" t="s">
        <v>6</v>
      </c>
      <c r="E90" s="121" t="s">
        <v>17</v>
      </c>
      <c r="F90" s="199"/>
      <c r="G90" s="124" t="s">
        <v>6</v>
      </c>
      <c r="H90" s="163"/>
      <c r="I90" s="169" t="s">
        <v>63</v>
      </c>
      <c r="J90" s="170"/>
      <c r="K90" s="171"/>
      <c r="L90" s="115"/>
      <c r="M90" s="57"/>
      <c r="N90" s="50"/>
      <c r="O90" s="54"/>
      <c r="P90" s="103"/>
      <c r="Q90" s="54"/>
      <c r="R90" s="54"/>
      <c r="S90" s="53"/>
      <c r="T90" s="54"/>
      <c r="U90" s="53"/>
      <c r="V90" s="103"/>
      <c r="W90" s="103"/>
      <c r="X90" s="103"/>
      <c r="Y90" s="103"/>
      <c r="Z90" s="103"/>
      <c r="AA90" s="103"/>
    </row>
    <row r="91" spans="1:27" ht="15" customHeight="1" x14ac:dyDescent="0.25">
      <c r="A91" s="160"/>
      <c r="B91" s="121" t="s">
        <v>19</v>
      </c>
      <c r="C91" s="245">
        <v>93</v>
      </c>
      <c r="D91" s="124" t="s">
        <v>6</v>
      </c>
      <c r="E91" s="121" t="s">
        <v>19</v>
      </c>
      <c r="F91" s="199"/>
      <c r="G91" s="124" t="s">
        <v>6</v>
      </c>
      <c r="H91" s="163"/>
      <c r="I91" s="172" t="s">
        <v>70</v>
      </c>
      <c r="J91" s="173"/>
      <c r="K91" s="174"/>
      <c r="L91" s="115"/>
      <c r="M91" s="48"/>
      <c r="N91" s="50"/>
      <c r="O91" s="54"/>
      <c r="P91" s="103"/>
      <c r="Q91" s="54"/>
      <c r="R91" s="54"/>
      <c r="S91" s="53"/>
      <c r="T91" s="54"/>
      <c r="U91" s="53"/>
      <c r="V91" s="103"/>
      <c r="W91" s="103"/>
      <c r="X91" s="103"/>
      <c r="Y91" s="103"/>
      <c r="Z91" s="103"/>
      <c r="AA91" s="103"/>
    </row>
    <row r="92" spans="1:27" ht="15" customHeight="1" x14ac:dyDescent="0.25">
      <c r="A92" s="160"/>
      <c r="B92" s="121" t="s">
        <v>20</v>
      </c>
      <c r="C92" s="245">
        <v>90</v>
      </c>
      <c r="D92" s="124" t="s">
        <v>6</v>
      </c>
      <c r="E92" s="121" t="s">
        <v>20</v>
      </c>
      <c r="F92" s="199"/>
      <c r="G92" s="124" t="s">
        <v>6</v>
      </c>
      <c r="H92" s="163"/>
      <c r="I92" s="172" t="s">
        <v>71</v>
      </c>
      <c r="J92" s="173"/>
      <c r="K92" s="174"/>
      <c r="L92" s="115"/>
      <c r="M92" s="48"/>
      <c r="N92" s="50" t="s">
        <v>18</v>
      </c>
      <c r="O92" s="54"/>
      <c r="P92" s="103"/>
      <c r="Q92" s="54"/>
      <c r="R92" s="54"/>
      <c r="S92" s="53"/>
      <c r="T92" s="54"/>
      <c r="U92" s="53"/>
      <c r="V92" s="103"/>
      <c r="W92" s="103"/>
      <c r="X92" s="103"/>
      <c r="Y92" s="103"/>
      <c r="Z92" s="103"/>
      <c r="AA92" s="103"/>
    </row>
    <row r="93" spans="1:27" ht="15" customHeight="1" x14ac:dyDescent="0.25">
      <c r="A93" s="160"/>
      <c r="B93" s="121" t="s">
        <v>21</v>
      </c>
      <c r="C93" s="245">
        <v>91</v>
      </c>
      <c r="D93" s="124" t="s">
        <v>6</v>
      </c>
      <c r="E93" s="121" t="s">
        <v>21</v>
      </c>
      <c r="F93" s="199"/>
      <c r="G93" s="124" t="s">
        <v>6</v>
      </c>
      <c r="H93" s="163"/>
      <c r="I93" s="102" t="str">
        <f>IF(I86="N/A","N/A",IF(I86&gt;=J71,"HAZARDOUS","NON-HAZARDOUS"))</f>
        <v>NON-HAZARDOUS</v>
      </c>
      <c r="J93" s="176"/>
      <c r="K93" s="177"/>
      <c r="L93" s="115"/>
      <c r="M93" s="48"/>
      <c r="N93" s="50"/>
      <c r="O93" s="54"/>
      <c r="P93" s="103"/>
      <c r="Q93" s="54"/>
      <c r="R93" s="54"/>
      <c r="S93" s="53"/>
      <c r="T93" s="54"/>
      <c r="U93" s="53"/>
      <c r="V93" s="103"/>
      <c r="W93" s="103"/>
      <c r="X93" s="103"/>
      <c r="Y93" s="103"/>
      <c r="Z93" s="103"/>
      <c r="AA93" s="103"/>
    </row>
    <row r="94" spans="1:27" ht="15" customHeight="1" x14ac:dyDescent="0.25">
      <c r="A94" s="160"/>
      <c r="B94" s="121" t="s">
        <v>22</v>
      </c>
      <c r="C94" s="199"/>
      <c r="D94" s="124" t="s">
        <v>6</v>
      </c>
      <c r="E94" s="121" t="s">
        <v>22</v>
      </c>
      <c r="F94" s="199"/>
      <c r="G94" s="124" t="s">
        <v>6</v>
      </c>
      <c r="H94" s="163"/>
      <c r="I94" s="163"/>
      <c r="J94" s="163"/>
      <c r="K94" s="163"/>
      <c r="L94" s="164"/>
      <c r="M94" s="48"/>
      <c r="N94" s="50"/>
      <c r="O94" s="54"/>
      <c r="P94" s="103"/>
      <c r="Q94" s="54"/>
      <c r="R94" s="54"/>
      <c r="S94" s="53"/>
      <c r="T94" s="54"/>
      <c r="U94" s="53"/>
      <c r="V94" s="103"/>
      <c r="W94" s="103"/>
      <c r="X94" s="103"/>
      <c r="Y94" s="103"/>
      <c r="Z94" s="103"/>
      <c r="AA94" s="103"/>
    </row>
    <row r="95" spans="1:27" ht="15" customHeight="1" thickBot="1" x14ac:dyDescent="0.3">
      <c r="A95" s="160"/>
      <c r="B95" s="121" t="s">
        <v>23</v>
      </c>
      <c r="C95" s="199"/>
      <c r="D95" s="124" t="s">
        <v>6</v>
      </c>
      <c r="E95" s="121" t="s">
        <v>23</v>
      </c>
      <c r="F95" s="199"/>
      <c r="G95" s="124" t="s">
        <v>6</v>
      </c>
      <c r="H95" s="163"/>
      <c r="I95" s="163"/>
      <c r="J95" s="163"/>
      <c r="K95" s="163"/>
      <c r="L95" s="164"/>
      <c r="M95" s="57"/>
      <c r="N95" s="50"/>
      <c r="O95" s="54"/>
      <c r="P95" s="103"/>
      <c r="Q95" s="54"/>
      <c r="R95" s="54"/>
      <c r="S95" s="53"/>
      <c r="T95" s="54"/>
      <c r="U95" s="53"/>
      <c r="V95" s="103"/>
      <c r="W95" s="103"/>
      <c r="X95" s="103"/>
      <c r="Y95" s="103"/>
      <c r="Z95" s="103"/>
      <c r="AA95" s="103"/>
    </row>
    <row r="96" spans="1:27" ht="15" customHeight="1" thickTop="1" thickBot="1" x14ac:dyDescent="0.3">
      <c r="A96" s="160"/>
      <c r="B96" s="121" t="s">
        <v>24</v>
      </c>
      <c r="C96" s="199"/>
      <c r="D96" s="124" t="s">
        <v>6</v>
      </c>
      <c r="E96" s="121" t="s">
        <v>24</v>
      </c>
      <c r="F96" s="199"/>
      <c r="G96" s="124" t="s">
        <v>6</v>
      </c>
      <c r="H96" s="163"/>
      <c r="I96" s="190" t="s">
        <v>40</v>
      </c>
      <c r="J96" s="179"/>
      <c r="K96" s="191" t="str">
        <f>IF(I93="N/A","N/A",IF(I93="NON-HAZARDOUS","N/A",((L91D105^2)*J75)/(J71-I75)^2))</f>
        <v>N/A</v>
      </c>
      <c r="L96" s="164"/>
      <c r="M96" s="57"/>
      <c r="N96" s="50"/>
      <c r="O96" s="54"/>
      <c r="P96" s="103"/>
      <c r="Q96" s="54"/>
      <c r="R96" s="54"/>
      <c r="S96" s="53"/>
      <c r="T96" s="54"/>
      <c r="U96" s="53"/>
      <c r="V96" s="103"/>
      <c r="W96" s="103"/>
      <c r="X96" s="103"/>
      <c r="Y96" s="103"/>
      <c r="Z96" s="103"/>
      <c r="AA96" s="103"/>
    </row>
    <row r="97" spans="1:27" ht="15" customHeight="1" thickTop="1" x14ac:dyDescent="0.25">
      <c r="A97" s="160"/>
      <c r="B97" s="121" t="s">
        <v>25</v>
      </c>
      <c r="C97" s="199"/>
      <c r="D97" s="124" t="s">
        <v>6</v>
      </c>
      <c r="E97" s="121" t="s">
        <v>25</v>
      </c>
      <c r="F97" s="199"/>
      <c r="G97" s="124" t="s">
        <v>6</v>
      </c>
      <c r="H97" s="163"/>
      <c r="I97" s="163"/>
      <c r="J97" s="163"/>
      <c r="K97" s="163"/>
      <c r="L97" s="164"/>
      <c r="M97" s="57"/>
      <c r="N97" s="50"/>
      <c r="O97" s="54"/>
      <c r="P97" s="103"/>
      <c r="Q97" s="54"/>
      <c r="R97" s="54"/>
      <c r="S97" s="53"/>
      <c r="T97" s="54"/>
      <c r="U97" s="53"/>
      <c r="V97" s="103"/>
      <c r="W97" s="103"/>
      <c r="X97" s="103"/>
      <c r="Y97" s="103"/>
      <c r="Z97" s="103"/>
      <c r="AA97" s="103"/>
    </row>
    <row r="98" spans="1:27" ht="15" customHeight="1" x14ac:dyDescent="0.25">
      <c r="A98" s="160"/>
      <c r="B98" s="121" t="s">
        <v>32</v>
      </c>
      <c r="C98" s="199"/>
      <c r="D98" s="124" t="s">
        <v>6</v>
      </c>
      <c r="E98" s="121" t="s">
        <v>32</v>
      </c>
      <c r="F98" s="199"/>
      <c r="G98" s="124" t="s">
        <v>6</v>
      </c>
      <c r="H98" s="163"/>
      <c r="I98" s="163"/>
      <c r="J98" s="163"/>
      <c r="K98" s="163"/>
      <c r="L98" s="164"/>
      <c r="M98" s="57"/>
      <c r="N98" s="50"/>
      <c r="O98" s="54"/>
      <c r="P98" s="103"/>
      <c r="Q98" s="54"/>
      <c r="R98" s="54"/>
      <c r="S98" s="53"/>
      <c r="T98" s="54"/>
      <c r="U98" s="53"/>
      <c r="V98" s="103"/>
      <c r="W98" s="103"/>
      <c r="X98" s="103"/>
      <c r="Y98" s="103"/>
      <c r="Z98" s="103"/>
      <c r="AA98" s="103"/>
    </row>
    <row r="99" spans="1:27" ht="15" customHeight="1" x14ac:dyDescent="0.25">
      <c r="A99" s="113"/>
      <c r="B99" s="121" t="s">
        <v>33</v>
      </c>
      <c r="C99" s="199"/>
      <c r="D99" s="124" t="s">
        <v>6</v>
      </c>
      <c r="E99" s="121" t="s">
        <v>33</v>
      </c>
      <c r="F99" s="199"/>
      <c r="G99" s="124" t="s">
        <v>6</v>
      </c>
      <c r="H99" s="163"/>
      <c r="I99" s="163"/>
      <c r="J99" s="163"/>
      <c r="K99" s="163"/>
      <c r="L99" s="164"/>
      <c r="M99" s="57"/>
      <c r="N99" s="50"/>
      <c r="O99" s="54"/>
      <c r="P99" s="103"/>
      <c r="Q99" s="54"/>
      <c r="R99" s="54"/>
      <c r="S99" s="53"/>
      <c r="T99" s="54"/>
      <c r="U99" s="53"/>
      <c r="V99" s="103"/>
      <c r="W99" s="103"/>
      <c r="X99" s="103"/>
      <c r="Y99" s="103"/>
      <c r="Z99" s="103"/>
      <c r="AA99" s="103"/>
    </row>
    <row r="100" spans="1:27" ht="15" customHeight="1" x14ac:dyDescent="0.25">
      <c r="A100" s="113"/>
      <c r="B100" s="121" t="s">
        <v>34</v>
      </c>
      <c r="C100" s="199"/>
      <c r="D100" s="124" t="s">
        <v>6</v>
      </c>
      <c r="E100" s="121" t="s">
        <v>34</v>
      </c>
      <c r="F100" s="199"/>
      <c r="G100" s="124" t="s">
        <v>6</v>
      </c>
      <c r="H100" s="163"/>
      <c r="I100" s="163"/>
      <c r="J100" s="163"/>
      <c r="K100" s="163"/>
      <c r="L100" s="164"/>
      <c r="M100" s="57"/>
      <c r="N100" s="50"/>
      <c r="O100" s="54"/>
      <c r="P100" s="103"/>
      <c r="Q100" s="54"/>
      <c r="R100" s="54"/>
      <c r="S100" s="53"/>
      <c r="T100" s="54"/>
      <c r="U100" s="53"/>
      <c r="V100" s="103"/>
      <c r="W100" s="103"/>
      <c r="X100" s="103"/>
      <c r="Y100" s="103"/>
      <c r="Z100" s="103"/>
      <c r="AA100" s="103"/>
    </row>
    <row r="101" spans="1:27" ht="15" customHeight="1" x14ac:dyDescent="0.25">
      <c r="A101" s="113"/>
      <c r="B101" s="121" t="s">
        <v>36</v>
      </c>
      <c r="C101" s="199"/>
      <c r="D101" s="124" t="s">
        <v>6</v>
      </c>
      <c r="E101" s="121" t="s">
        <v>36</v>
      </c>
      <c r="F101" s="199"/>
      <c r="G101" s="124" t="s">
        <v>6</v>
      </c>
      <c r="H101" s="163"/>
      <c r="I101" s="163"/>
      <c r="J101" s="163"/>
      <c r="K101" s="163"/>
      <c r="L101" s="164"/>
      <c r="M101" s="57"/>
      <c r="N101" s="50"/>
      <c r="O101" s="54"/>
      <c r="P101" s="103"/>
      <c r="Q101" s="54"/>
      <c r="R101" s="54"/>
      <c r="S101" s="53"/>
      <c r="T101" s="54"/>
      <c r="U101" s="53"/>
      <c r="V101" s="103"/>
      <c r="W101" s="103"/>
      <c r="X101" s="103"/>
      <c r="Y101" s="103"/>
      <c r="Z101" s="103"/>
      <c r="AA101" s="103"/>
    </row>
    <row r="102" spans="1:27" ht="15" customHeight="1" x14ac:dyDescent="0.25">
      <c r="A102" s="113"/>
      <c r="B102" s="197" t="s">
        <v>37</v>
      </c>
      <c r="C102" s="199"/>
      <c r="D102" s="124" t="s">
        <v>6</v>
      </c>
      <c r="E102" s="130" t="s">
        <v>37</v>
      </c>
      <c r="F102" s="203"/>
      <c r="G102" s="124" t="s">
        <v>6</v>
      </c>
      <c r="H102" s="163"/>
      <c r="I102" s="163"/>
      <c r="J102" s="163"/>
      <c r="K102" s="163"/>
      <c r="L102" s="164"/>
      <c r="M102" s="50"/>
      <c r="N102" s="50"/>
      <c r="O102" s="54"/>
      <c r="P102" s="103"/>
      <c r="Q102" s="54"/>
      <c r="R102" s="54"/>
      <c r="S102" s="53"/>
      <c r="T102" s="54"/>
      <c r="U102" s="53"/>
      <c r="V102" s="103"/>
      <c r="W102" s="103"/>
      <c r="X102" s="103"/>
      <c r="Y102" s="103"/>
      <c r="Z102" s="103"/>
      <c r="AA102" s="103"/>
    </row>
    <row r="103" spans="1:27" ht="15" customHeight="1" x14ac:dyDescent="0.25">
      <c r="A103" s="113"/>
      <c r="B103" s="135" t="s">
        <v>57</v>
      </c>
      <c r="C103" s="200"/>
      <c r="D103" s="136">
        <v>0.66666666666666663</v>
      </c>
      <c r="E103" s="196" t="s">
        <v>57</v>
      </c>
      <c r="F103" s="204"/>
      <c r="G103" s="198"/>
      <c r="H103" s="163"/>
      <c r="I103" s="163"/>
      <c r="J103" s="163"/>
      <c r="K103" s="163"/>
      <c r="L103" s="164"/>
      <c r="M103" s="50"/>
      <c r="O103" s="103"/>
      <c r="P103" s="103"/>
      <c r="Q103" s="54"/>
      <c r="R103" s="54"/>
      <c r="S103" s="53"/>
      <c r="T103" s="54"/>
      <c r="U103" s="53"/>
      <c r="V103" s="103"/>
      <c r="W103" s="103"/>
      <c r="X103" s="103"/>
      <c r="Y103" s="103"/>
      <c r="Z103" s="103"/>
      <c r="AA103" s="103"/>
    </row>
    <row r="104" spans="1:27" ht="15" customHeight="1" thickBot="1" x14ac:dyDescent="0.3">
      <c r="A104" s="143"/>
      <c r="B104" s="192"/>
      <c r="C104" s="193"/>
      <c r="D104" s="192"/>
      <c r="E104" s="194"/>
      <c r="F104" s="193"/>
      <c r="G104" s="194"/>
      <c r="H104" s="194"/>
      <c r="I104" s="194"/>
      <c r="J104" s="194"/>
      <c r="K104" s="194"/>
      <c r="L104" s="195"/>
      <c r="O104" s="103"/>
      <c r="P104" s="103"/>
      <c r="Q104" s="54"/>
      <c r="R104" s="54"/>
      <c r="S104" s="53"/>
      <c r="T104" s="54"/>
      <c r="U104" s="53"/>
      <c r="V104" s="103"/>
      <c r="W104" s="103"/>
      <c r="X104" s="103"/>
      <c r="Y104" s="103"/>
      <c r="Z104" s="103"/>
      <c r="AA104" s="103"/>
    </row>
    <row r="105" spans="1:27" ht="15" customHeight="1" thickBot="1" x14ac:dyDescent="0.3">
      <c r="A105" s="494" t="s">
        <v>64</v>
      </c>
      <c r="B105" s="495"/>
      <c r="C105" s="495"/>
      <c r="D105" s="495"/>
      <c r="E105" s="495"/>
      <c r="F105" s="495"/>
      <c r="G105" s="495"/>
      <c r="H105" s="495"/>
      <c r="I105" s="495"/>
      <c r="J105" s="495"/>
      <c r="K105" s="495"/>
      <c r="L105" s="496"/>
    </row>
    <row r="106" spans="1:27" ht="15.75" x14ac:dyDescent="0.25">
      <c r="A106" s="228"/>
      <c r="B106" s="465"/>
      <c r="C106" s="370"/>
      <c r="D106" s="466" t="s">
        <v>2</v>
      </c>
      <c r="E106" s="234" t="s">
        <v>3</v>
      </c>
      <c r="F106" s="370"/>
      <c r="G106" s="370"/>
      <c r="H106" s="370"/>
      <c r="I106" s="466" t="s">
        <v>4</v>
      </c>
      <c r="J106" s="370"/>
      <c r="K106" s="370"/>
      <c r="L106" s="229"/>
    </row>
    <row r="107" spans="1:27" ht="15.75" x14ac:dyDescent="0.25">
      <c r="A107" s="228"/>
      <c r="B107" s="230"/>
      <c r="C107" s="231"/>
      <c r="D107" s="233" t="s">
        <v>9</v>
      </c>
      <c r="E107" s="232" t="s">
        <v>8</v>
      </c>
      <c r="F107" s="231"/>
      <c r="G107" s="231"/>
      <c r="H107" s="231"/>
      <c r="I107" s="233" t="s">
        <v>9</v>
      </c>
      <c r="J107" s="370"/>
      <c r="K107" s="370"/>
      <c r="L107" s="229"/>
    </row>
    <row r="108" spans="1:27" ht="15.75" x14ac:dyDescent="0.25">
      <c r="A108" s="228"/>
      <c r="B108" s="497" t="s">
        <v>66</v>
      </c>
      <c r="C108" s="498"/>
      <c r="D108" s="252" t="e">
        <f>CHOOSE(COUNT(C18:C22,C26:C30,F18:F22,F26:F30)-1,I108,I109,I110,I111,I112,I113,I114,I115,I116,I117,I118,I119,I120,I121,I122,I123,I124,I125,I126,I127,I128,I129,I130,I131,I132,I133,I134,I135,I136)</f>
        <v>#VALUE!</v>
      </c>
      <c r="E108" s="240">
        <v>1</v>
      </c>
      <c r="F108" s="241"/>
      <c r="G108" s="241"/>
      <c r="H108" s="241"/>
      <c r="I108" s="242">
        <v>3.0779999999999998</v>
      </c>
      <c r="J108" s="370"/>
      <c r="K108" s="370"/>
      <c r="L108" s="229"/>
    </row>
    <row r="109" spans="1:27" ht="15.75" x14ac:dyDescent="0.25">
      <c r="A109" s="228"/>
      <c r="B109" s="497" t="s">
        <v>69</v>
      </c>
      <c r="C109" s="498"/>
      <c r="D109" s="252">
        <f>CHOOSE(COUNT(C70:C84,C88:C102,F70:F84,F88:F102)-1,I108,I109,I110,I111,I112,I113,I114,I115,I116,I117,I118,I119,I120,I121,I122,I123,I124,I125,I126,I127,I128,I129,I130,I131,I132,I133,I134,I135,I136)</f>
        <v>1.397</v>
      </c>
      <c r="E109" s="240">
        <v>2</v>
      </c>
      <c r="F109" s="241"/>
      <c r="G109" s="241"/>
      <c r="H109" s="241"/>
      <c r="I109" s="242">
        <v>1.8859999999999999</v>
      </c>
      <c r="J109" s="370"/>
      <c r="K109" s="370"/>
      <c r="L109" s="229"/>
    </row>
    <row r="110" spans="1:27" ht="15.75" x14ac:dyDescent="0.25">
      <c r="A110" s="228"/>
      <c r="B110" s="234"/>
      <c r="C110" s="370"/>
      <c r="D110" s="370"/>
      <c r="E110" s="240">
        <v>3</v>
      </c>
      <c r="F110" s="241"/>
      <c r="G110" s="241"/>
      <c r="H110" s="241"/>
      <c r="I110" s="242">
        <v>1.6379999999999999</v>
      </c>
      <c r="J110" s="370"/>
      <c r="K110" s="370"/>
      <c r="L110" s="229"/>
    </row>
    <row r="111" spans="1:27" ht="15.75" x14ac:dyDescent="0.25">
      <c r="A111" s="228"/>
      <c r="B111" s="370"/>
      <c r="C111" s="370"/>
      <c r="D111" s="370"/>
      <c r="E111" s="240">
        <v>4</v>
      </c>
      <c r="F111" s="241"/>
      <c r="G111" s="241"/>
      <c r="H111" s="241"/>
      <c r="I111" s="242">
        <v>1.5329999999999999</v>
      </c>
      <c r="J111" s="370"/>
      <c r="K111" s="370"/>
      <c r="L111" s="229"/>
    </row>
    <row r="112" spans="1:27" ht="15.75" x14ac:dyDescent="0.25">
      <c r="A112" s="228"/>
      <c r="B112" s="370"/>
      <c r="C112" s="370"/>
      <c r="D112" s="370"/>
      <c r="E112" s="240">
        <v>5</v>
      </c>
      <c r="F112" s="241"/>
      <c r="G112" s="241"/>
      <c r="H112" s="241"/>
      <c r="I112" s="242">
        <v>1.476</v>
      </c>
      <c r="J112" s="370"/>
      <c r="K112" s="370"/>
      <c r="L112" s="229"/>
    </row>
    <row r="113" spans="1:12" ht="15.75" x14ac:dyDescent="0.25">
      <c r="A113" s="228"/>
      <c r="B113" s="370"/>
      <c r="C113" s="370"/>
      <c r="D113" s="370"/>
      <c r="E113" s="240">
        <v>6</v>
      </c>
      <c r="F113" s="241"/>
      <c r="G113" s="241"/>
      <c r="H113" s="241"/>
      <c r="I113" s="242">
        <v>1.44</v>
      </c>
      <c r="J113" s="370"/>
      <c r="K113" s="370"/>
      <c r="L113" s="229"/>
    </row>
    <row r="114" spans="1:12" ht="15.75" x14ac:dyDescent="0.25">
      <c r="A114" s="228"/>
      <c r="B114" s="370"/>
      <c r="C114" s="370"/>
      <c r="D114" s="370"/>
      <c r="E114" s="240">
        <v>7</v>
      </c>
      <c r="F114" s="241"/>
      <c r="G114" s="241"/>
      <c r="H114" s="241"/>
      <c r="I114" s="242">
        <v>1.415</v>
      </c>
      <c r="J114" s="370"/>
      <c r="K114" s="370"/>
      <c r="L114" s="229"/>
    </row>
    <row r="115" spans="1:12" ht="15.75" x14ac:dyDescent="0.25">
      <c r="A115" s="228"/>
      <c r="B115" s="370"/>
      <c r="C115" s="370"/>
      <c r="D115" s="370"/>
      <c r="E115" s="240">
        <v>8</v>
      </c>
      <c r="F115" s="241"/>
      <c r="G115" s="241"/>
      <c r="H115" s="241"/>
      <c r="I115" s="242">
        <v>1.397</v>
      </c>
      <c r="J115" s="370"/>
      <c r="K115" s="370"/>
      <c r="L115" s="229"/>
    </row>
    <row r="116" spans="1:12" ht="15.75" x14ac:dyDescent="0.25">
      <c r="A116" s="228"/>
      <c r="B116" s="370"/>
      <c r="C116" s="370"/>
      <c r="D116" s="370"/>
      <c r="E116" s="240">
        <v>9</v>
      </c>
      <c r="F116" s="241"/>
      <c r="G116" s="241"/>
      <c r="H116" s="241"/>
      <c r="I116" s="242">
        <v>1.383</v>
      </c>
      <c r="J116" s="370"/>
      <c r="K116" s="370"/>
      <c r="L116" s="229"/>
    </row>
    <row r="117" spans="1:12" ht="15.75" x14ac:dyDescent="0.25">
      <c r="A117" s="228"/>
      <c r="B117" s="370" t="s">
        <v>18</v>
      </c>
      <c r="C117" s="370"/>
      <c r="D117" s="370"/>
      <c r="E117" s="240">
        <v>10</v>
      </c>
      <c r="F117" s="241"/>
      <c r="G117" s="241"/>
      <c r="H117" s="241"/>
      <c r="I117" s="242">
        <v>1.3720000000000001</v>
      </c>
      <c r="J117" s="370"/>
      <c r="K117" s="370"/>
      <c r="L117" s="229"/>
    </row>
    <row r="118" spans="1:12" ht="15.75" x14ac:dyDescent="0.25">
      <c r="A118" s="228"/>
      <c r="B118" s="370"/>
      <c r="C118" s="370"/>
      <c r="D118" s="370"/>
      <c r="E118" s="240">
        <v>11</v>
      </c>
      <c r="F118" s="241"/>
      <c r="G118" s="241"/>
      <c r="H118" s="241"/>
      <c r="I118" s="242">
        <v>1.363</v>
      </c>
      <c r="J118" s="370"/>
      <c r="K118" s="370"/>
      <c r="L118" s="229"/>
    </row>
    <row r="119" spans="1:12" ht="15.75" x14ac:dyDescent="0.25">
      <c r="A119" s="228"/>
      <c r="B119" s="370"/>
      <c r="C119" s="370"/>
      <c r="D119" s="370"/>
      <c r="E119" s="240">
        <v>12</v>
      </c>
      <c r="F119" s="241"/>
      <c r="G119" s="241"/>
      <c r="H119" s="241"/>
      <c r="I119" s="242">
        <v>1.3560000000000001</v>
      </c>
      <c r="J119" s="370"/>
      <c r="K119" s="370"/>
      <c r="L119" s="229"/>
    </row>
    <row r="120" spans="1:12" ht="15.75" x14ac:dyDescent="0.25">
      <c r="A120" s="228"/>
      <c r="B120" s="370"/>
      <c r="C120" s="370"/>
      <c r="D120" s="370"/>
      <c r="E120" s="240">
        <v>13</v>
      </c>
      <c r="F120" s="241"/>
      <c r="G120" s="241"/>
      <c r="H120" s="241"/>
      <c r="I120" s="242">
        <v>1.35</v>
      </c>
      <c r="J120" s="370"/>
      <c r="K120" s="370"/>
      <c r="L120" s="229"/>
    </row>
    <row r="121" spans="1:12" ht="15.75" x14ac:dyDescent="0.25">
      <c r="A121" s="228"/>
      <c r="B121" s="370"/>
      <c r="C121" s="370"/>
      <c r="D121" s="370"/>
      <c r="E121" s="240">
        <v>14</v>
      </c>
      <c r="F121" s="241"/>
      <c r="G121" s="241"/>
      <c r="H121" s="241"/>
      <c r="I121" s="242">
        <v>1.345</v>
      </c>
      <c r="J121" s="370"/>
      <c r="K121" s="370"/>
      <c r="L121" s="229"/>
    </row>
    <row r="122" spans="1:12" ht="15.75" x14ac:dyDescent="0.25">
      <c r="A122" s="228"/>
      <c r="B122" s="370"/>
      <c r="C122" s="370"/>
      <c r="D122" s="370"/>
      <c r="E122" s="240">
        <v>15</v>
      </c>
      <c r="F122" s="241"/>
      <c r="G122" s="241"/>
      <c r="H122" s="241"/>
      <c r="I122" s="242">
        <v>1.341</v>
      </c>
      <c r="J122" s="370"/>
      <c r="K122" s="370"/>
      <c r="L122" s="229"/>
    </row>
    <row r="123" spans="1:12" ht="15.75" x14ac:dyDescent="0.25">
      <c r="A123" s="228"/>
      <c r="B123" s="370"/>
      <c r="C123" s="370"/>
      <c r="D123" s="370"/>
      <c r="E123" s="240">
        <v>16</v>
      </c>
      <c r="F123" s="241"/>
      <c r="G123" s="241"/>
      <c r="H123" s="241"/>
      <c r="I123" s="242">
        <v>1.337</v>
      </c>
      <c r="J123" s="370"/>
      <c r="K123" s="370"/>
      <c r="L123" s="229"/>
    </row>
    <row r="124" spans="1:12" ht="15.75" x14ac:dyDescent="0.25">
      <c r="A124" s="228"/>
      <c r="B124" s="370"/>
      <c r="C124" s="370"/>
      <c r="D124" s="370"/>
      <c r="E124" s="240">
        <v>17</v>
      </c>
      <c r="F124" s="241"/>
      <c r="G124" s="241"/>
      <c r="H124" s="241"/>
      <c r="I124" s="242">
        <v>1.333</v>
      </c>
      <c r="J124" s="370"/>
      <c r="K124" s="370"/>
      <c r="L124" s="229"/>
    </row>
    <row r="125" spans="1:12" ht="15.75" x14ac:dyDescent="0.25">
      <c r="A125" s="228"/>
      <c r="B125" s="370"/>
      <c r="C125" s="370"/>
      <c r="D125" s="370"/>
      <c r="E125" s="240">
        <v>18</v>
      </c>
      <c r="F125" s="241"/>
      <c r="G125" s="241"/>
      <c r="H125" s="241"/>
      <c r="I125" s="242">
        <v>1.33</v>
      </c>
      <c r="J125" s="370"/>
      <c r="K125" s="370"/>
      <c r="L125" s="229"/>
    </row>
    <row r="126" spans="1:12" ht="15.75" x14ac:dyDescent="0.25">
      <c r="A126" s="228"/>
      <c r="B126" s="370"/>
      <c r="C126" s="370"/>
      <c r="D126" s="370"/>
      <c r="E126" s="240">
        <v>19</v>
      </c>
      <c r="F126" s="241"/>
      <c r="G126" s="241"/>
      <c r="H126" s="241"/>
      <c r="I126" s="242">
        <v>1.3280000000000001</v>
      </c>
      <c r="J126" s="370"/>
      <c r="K126" s="370"/>
      <c r="L126" s="229"/>
    </row>
    <row r="127" spans="1:12" ht="15.75" x14ac:dyDescent="0.25">
      <c r="A127" s="228"/>
      <c r="B127" s="370"/>
      <c r="C127" s="370"/>
      <c r="D127" s="370"/>
      <c r="E127" s="240">
        <v>20</v>
      </c>
      <c r="F127" s="241"/>
      <c r="G127" s="241"/>
      <c r="H127" s="241"/>
      <c r="I127" s="242">
        <v>1.325</v>
      </c>
      <c r="J127" s="370"/>
      <c r="K127" s="370"/>
      <c r="L127" s="229"/>
    </row>
    <row r="128" spans="1:12" ht="15.75" x14ac:dyDescent="0.25">
      <c r="A128" s="228"/>
      <c r="B128" s="370"/>
      <c r="C128" s="370"/>
      <c r="D128" s="370"/>
      <c r="E128" s="240">
        <v>21</v>
      </c>
      <c r="F128" s="241"/>
      <c r="G128" s="241"/>
      <c r="H128" s="241"/>
      <c r="I128" s="242">
        <v>1.323</v>
      </c>
      <c r="J128" s="370"/>
      <c r="K128" s="370"/>
      <c r="L128" s="229"/>
    </row>
    <row r="129" spans="1:12" ht="15.75" x14ac:dyDescent="0.25">
      <c r="A129" s="228"/>
      <c r="B129" s="370"/>
      <c r="C129" s="370"/>
      <c r="D129" s="370"/>
      <c r="E129" s="240">
        <v>22</v>
      </c>
      <c r="F129" s="241"/>
      <c r="G129" s="241"/>
      <c r="H129" s="241"/>
      <c r="I129" s="242">
        <v>1.321</v>
      </c>
      <c r="J129" s="370"/>
      <c r="K129" s="370"/>
      <c r="L129" s="229"/>
    </row>
    <row r="130" spans="1:12" ht="15.75" x14ac:dyDescent="0.25">
      <c r="A130" s="228"/>
      <c r="B130" s="370"/>
      <c r="C130" s="370"/>
      <c r="D130" s="370"/>
      <c r="E130" s="240">
        <v>23</v>
      </c>
      <c r="F130" s="241"/>
      <c r="G130" s="241"/>
      <c r="H130" s="241"/>
      <c r="I130" s="242">
        <v>1.319</v>
      </c>
      <c r="J130" s="370"/>
      <c r="K130" s="370"/>
      <c r="L130" s="229"/>
    </row>
    <row r="131" spans="1:12" ht="15.75" x14ac:dyDescent="0.25">
      <c r="A131" s="228"/>
      <c r="B131" s="370"/>
      <c r="C131" s="370"/>
      <c r="D131" s="370"/>
      <c r="E131" s="240">
        <v>24</v>
      </c>
      <c r="F131" s="241"/>
      <c r="G131" s="241"/>
      <c r="H131" s="241"/>
      <c r="I131" s="242">
        <v>1.3180000000000001</v>
      </c>
      <c r="J131" s="370"/>
      <c r="K131" s="370"/>
      <c r="L131" s="229"/>
    </row>
    <row r="132" spans="1:12" ht="15.75" x14ac:dyDescent="0.25">
      <c r="A132" s="228"/>
      <c r="B132" s="370"/>
      <c r="C132" s="370"/>
      <c r="D132" s="370"/>
      <c r="E132" s="240">
        <v>25</v>
      </c>
      <c r="F132" s="241"/>
      <c r="G132" s="241"/>
      <c r="H132" s="241"/>
      <c r="I132" s="242">
        <v>1.3160000000000001</v>
      </c>
      <c r="J132" s="370"/>
      <c r="K132" s="370"/>
      <c r="L132" s="229"/>
    </row>
    <row r="133" spans="1:12" ht="15.75" x14ac:dyDescent="0.25">
      <c r="A133" s="228"/>
      <c r="B133" s="370"/>
      <c r="C133" s="370"/>
      <c r="D133" s="370"/>
      <c r="E133" s="240">
        <v>26</v>
      </c>
      <c r="F133" s="241"/>
      <c r="G133" s="241"/>
      <c r="H133" s="241"/>
      <c r="I133" s="242">
        <v>1.3149999999999999</v>
      </c>
      <c r="J133" s="370"/>
      <c r="K133" s="370"/>
      <c r="L133" s="229"/>
    </row>
    <row r="134" spans="1:12" ht="15.75" x14ac:dyDescent="0.25">
      <c r="A134" s="228"/>
      <c r="B134" s="370"/>
      <c r="C134" s="370"/>
      <c r="D134" s="370"/>
      <c r="E134" s="240">
        <v>27</v>
      </c>
      <c r="F134" s="241"/>
      <c r="G134" s="241"/>
      <c r="H134" s="241"/>
      <c r="I134" s="242">
        <v>1.3140000000000001</v>
      </c>
      <c r="J134" s="370"/>
      <c r="K134" s="370"/>
      <c r="L134" s="229"/>
    </row>
    <row r="135" spans="1:12" ht="15.75" x14ac:dyDescent="0.25">
      <c r="A135" s="374"/>
      <c r="B135" s="375"/>
      <c r="C135" s="370"/>
      <c r="D135" s="370"/>
      <c r="E135" s="240">
        <v>28</v>
      </c>
      <c r="F135" s="241"/>
      <c r="G135" s="241"/>
      <c r="H135" s="241"/>
      <c r="I135" s="242">
        <v>1.3129999999999999</v>
      </c>
      <c r="J135" s="370"/>
      <c r="K135" s="370"/>
      <c r="L135" s="229"/>
    </row>
    <row r="136" spans="1:12" ht="15" customHeight="1" thickBot="1" x14ac:dyDescent="0.3">
      <c r="A136" s="235"/>
      <c r="B136" s="236"/>
      <c r="C136" s="236"/>
      <c r="D136" s="236"/>
      <c r="E136" s="239">
        <v>29</v>
      </c>
      <c r="F136" s="236"/>
      <c r="G136" s="236"/>
      <c r="H136" s="236"/>
      <c r="I136" s="237">
        <v>1.3109999999999999</v>
      </c>
      <c r="J136" s="236"/>
      <c r="K136" s="236"/>
      <c r="L136" s="238"/>
    </row>
  </sheetData>
  <mergeCells count="3">
    <mergeCell ref="A105:L105"/>
    <mergeCell ref="B109:C109"/>
    <mergeCell ref="B108:C108"/>
  </mergeCells>
  <phoneticPr fontId="0" type="noConversion"/>
  <pageMargins left="0.75" right="0.75" top="0.5" bottom="0.75" header="0.5" footer="0.5"/>
  <pageSetup scale="53" orientation="portrait" r:id="rId1"/>
  <headerFooter alignWithMargins="0">
    <oddHeader>&amp;C&amp;A</oddHeader>
    <oddFooter>&amp;LDHEC 3782 (3/2013)&amp;CPage &amp;P</oddFooter>
  </headerFooter>
  <rowBreaks count="2" manualBreakCount="2">
    <brk id="65" max="16383" man="1"/>
    <brk id="104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showGridLines="0" showZeros="0" zoomScaleNormal="100" zoomScaleSheetLayoutView="100" workbookViewId="0">
      <selection activeCell="H12" sqref="H12"/>
    </sheetView>
  </sheetViews>
  <sheetFormatPr defaultRowHeight="15.75" x14ac:dyDescent="0.25"/>
  <cols>
    <col min="1" max="1" width="2.140625" style="2" customWidth="1"/>
    <col min="2" max="2" width="14.42578125" style="2" customWidth="1"/>
    <col min="3" max="3" width="15" style="2" bestFit="1" customWidth="1"/>
    <col min="4" max="4" width="6.7109375" style="2" customWidth="1"/>
    <col min="5" max="5" width="3.5703125" style="2" customWidth="1"/>
    <col min="6" max="6" width="29.85546875" style="2" customWidth="1"/>
    <col min="7" max="7" width="14.42578125" style="2" customWidth="1"/>
    <col min="8" max="8" width="39.28515625" style="2" customWidth="1"/>
    <col min="9" max="9" width="20.140625" style="2" customWidth="1"/>
    <col min="10" max="10" width="27.42578125" style="2" customWidth="1"/>
    <col min="11" max="12" width="9.140625" style="2"/>
    <col min="13" max="13" width="11" style="2" customWidth="1"/>
    <col min="14" max="14" width="11.7109375" style="2" customWidth="1"/>
    <col min="15" max="15" width="2.7109375" style="2" customWidth="1"/>
    <col min="16" max="16" width="14.140625" style="3" customWidth="1"/>
    <col min="17" max="17" width="2.42578125" style="2" customWidth="1"/>
    <col min="18" max="18" width="12.7109375" style="3" customWidth="1"/>
    <col min="19" max="16384" width="9.140625" style="2"/>
  </cols>
  <sheetData>
    <row r="1" spans="1:1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25">
      <c r="A3" s="58"/>
      <c r="B3" s="58"/>
      <c r="C3" s="58"/>
      <c r="D3" s="58"/>
      <c r="E3" s="58"/>
      <c r="F3" s="58"/>
      <c r="G3" s="58"/>
      <c r="H3" s="243"/>
      <c r="I3" s="58"/>
      <c r="J3" s="58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1" ht="16.5" thickBot="1" x14ac:dyDescent="0.3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1" ht="21" customHeight="1" x14ac:dyDescent="0.25">
      <c r="A9" s="100" t="s">
        <v>0</v>
      </c>
      <c r="B9" s="65"/>
      <c r="C9" s="65"/>
      <c r="D9" s="65"/>
      <c r="E9" s="65"/>
      <c r="F9" s="65"/>
      <c r="G9" s="65"/>
      <c r="H9" s="99"/>
      <c r="I9" s="68"/>
      <c r="J9" s="5"/>
      <c r="K9" s="9"/>
    </row>
    <row r="10" spans="1:11" ht="20.25" customHeight="1" thickBot="1" x14ac:dyDescent="0.3">
      <c r="A10" s="79" t="s">
        <v>1</v>
      </c>
      <c r="B10" s="80"/>
      <c r="C10" s="80"/>
      <c r="D10" s="80"/>
      <c r="E10" s="80"/>
      <c r="F10" s="80"/>
      <c r="G10" s="80"/>
      <c r="H10" s="80"/>
      <c r="I10" s="81"/>
      <c r="J10" s="5"/>
      <c r="K10" s="9"/>
    </row>
    <row r="11" spans="1:11" ht="4.5" customHeight="1" x14ac:dyDescent="0.25">
      <c r="A11" s="69"/>
      <c r="B11" s="5"/>
      <c r="C11" s="5"/>
      <c r="D11" s="5"/>
      <c r="E11" s="5"/>
      <c r="F11" s="5"/>
      <c r="G11" s="5"/>
      <c r="H11" s="5"/>
      <c r="I11" s="70"/>
      <c r="J11" s="5"/>
      <c r="K11" s="9"/>
    </row>
    <row r="12" spans="1:11" ht="14.1" customHeight="1" x14ac:dyDescent="0.25">
      <c r="A12" s="69"/>
      <c r="B12" s="7" t="s">
        <v>5</v>
      </c>
      <c r="C12" s="1"/>
      <c r="D12" s="8" t="s">
        <v>6</v>
      </c>
      <c r="E12" s="5"/>
      <c r="F12" s="7" t="s">
        <v>7</v>
      </c>
      <c r="G12" s="9"/>
      <c r="H12" s="122"/>
      <c r="I12" s="71"/>
      <c r="J12" s="5"/>
      <c r="K12" s="9"/>
    </row>
    <row r="13" spans="1:11" ht="6" customHeight="1" thickBot="1" x14ac:dyDescent="0.3">
      <c r="A13" s="69"/>
      <c r="B13" s="5"/>
      <c r="C13" s="46"/>
      <c r="D13" s="5"/>
      <c r="E13" s="5"/>
      <c r="F13" s="5"/>
      <c r="G13" s="5"/>
      <c r="H13" s="5"/>
      <c r="I13" s="70"/>
      <c r="J13" s="5"/>
      <c r="K13" s="9"/>
    </row>
    <row r="14" spans="1:11" ht="14.1" customHeight="1" thickTop="1" x14ac:dyDescent="0.25">
      <c r="A14" s="69"/>
      <c r="B14" s="12" t="s">
        <v>10</v>
      </c>
      <c r="C14" s="47"/>
      <c r="D14" s="13"/>
      <c r="E14" s="5"/>
      <c r="F14" s="14" t="s">
        <v>11</v>
      </c>
      <c r="G14" s="15"/>
      <c r="H14" s="16"/>
      <c r="I14" s="70"/>
      <c r="J14" s="5"/>
      <c r="K14" s="9"/>
    </row>
    <row r="15" spans="1:11" ht="15" customHeight="1" thickBot="1" x14ac:dyDescent="0.3">
      <c r="A15" s="69"/>
      <c r="B15" s="17" t="s">
        <v>12</v>
      </c>
      <c r="C15" s="265">
        <f>SQRT(SimpRand!C13)</f>
        <v>0</v>
      </c>
      <c r="D15" s="18" t="s">
        <v>6</v>
      </c>
      <c r="E15" s="5"/>
      <c r="F15" s="19" t="s">
        <v>13</v>
      </c>
      <c r="G15" s="20" t="s">
        <v>14</v>
      </c>
      <c r="H15" s="21" t="s">
        <v>15</v>
      </c>
      <c r="I15" s="70"/>
      <c r="J15" s="5"/>
      <c r="K15" s="9"/>
    </row>
    <row r="16" spans="1:11" ht="15" customHeight="1" thickTop="1" thickBot="1" x14ac:dyDescent="0.3">
      <c r="A16" s="69"/>
      <c r="B16" s="22" t="s">
        <v>16</v>
      </c>
      <c r="C16" s="265">
        <f>SQRT(SimpRand!C14)</f>
        <v>0</v>
      </c>
      <c r="D16" s="23" t="s">
        <v>6</v>
      </c>
      <c r="E16" s="5"/>
      <c r="F16" s="264">
        <f>AVERAGE(C15:C44)</f>
        <v>0</v>
      </c>
      <c r="G16" s="259">
        <f>VAR(C15:C44)</f>
        <v>0</v>
      </c>
      <c r="H16" s="263" t="e">
        <f>((C86^2)*G16)/((C12-F16)^2)</f>
        <v>#DIV/0!</v>
      </c>
      <c r="I16" s="70"/>
      <c r="J16" s="5"/>
      <c r="K16" s="9"/>
    </row>
    <row r="17" spans="1:11" ht="15" customHeight="1" thickTop="1" x14ac:dyDescent="0.25">
      <c r="A17" s="69"/>
      <c r="B17" s="22" t="s">
        <v>17</v>
      </c>
      <c r="C17" s="265">
        <f>SQRT(SimpRand!C15)</f>
        <v>0</v>
      </c>
      <c r="D17" s="23" t="s">
        <v>6</v>
      </c>
      <c r="E17" s="5"/>
      <c r="F17" s="5"/>
      <c r="G17" s="5"/>
      <c r="H17" s="5"/>
      <c r="I17" s="70"/>
      <c r="J17" s="5"/>
      <c r="K17" s="9"/>
    </row>
    <row r="18" spans="1:11" ht="15" customHeight="1" x14ac:dyDescent="0.25">
      <c r="A18" s="69"/>
      <c r="B18" s="22" t="s">
        <v>19</v>
      </c>
      <c r="C18" s="265">
        <f>SQRT(SimpRand!C16)</f>
        <v>0</v>
      </c>
      <c r="D18" s="23" t="s">
        <v>6</v>
      </c>
      <c r="E18" s="5"/>
      <c r="F18" s="5"/>
      <c r="G18" s="5"/>
      <c r="H18" s="5"/>
      <c r="I18" s="70"/>
      <c r="J18" s="5"/>
      <c r="K18" s="9"/>
    </row>
    <row r="19" spans="1:11" ht="15" customHeight="1" x14ac:dyDescent="0.25">
      <c r="A19" s="69"/>
      <c r="B19" s="22" t="s">
        <v>20</v>
      </c>
      <c r="C19" s="265">
        <f>SQRT(SimpRand!C17)</f>
        <v>0</v>
      </c>
      <c r="D19" s="23" t="s">
        <v>6</v>
      </c>
      <c r="E19" s="5"/>
      <c r="F19" s="5"/>
      <c r="G19" s="5"/>
      <c r="H19" s="5"/>
      <c r="I19" s="70"/>
      <c r="J19" s="5"/>
      <c r="K19" s="9"/>
    </row>
    <row r="20" spans="1:11" ht="15" customHeight="1" x14ac:dyDescent="0.25">
      <c r="A20" s="69"/>
      <c r="B20" s="22" t="s">
        <v>21</v>
      </c>
      <c r="C20" s="265">
        <f>SQRT(SimpRand!C18)</f>
        <v>0</v>
      </c>
      <c r="D20" s="23" t="s">
        <v>6</v>
      </c>
      <c r="E20" s="5"/>
      <c r="F20" s="5"/>
      <c r="G20" s="5"/>
      <c r="H20" s="5"/>
      <c r="I20" s="70"/>
      <c r="J20" s="5"/>
      <c r="K20" s="9"/>
    </row>
    <row r="21" spans="1:11" ht="15" customHeight="1" x14ac:dyDescent="0.25">
      <c r="A21" s="69"/>
      <c r="B21" s="22" t="s">
        <v>22</v>
      </c>
      <c r="C21" s="265">
        <f>SQRT(SimpRand!C19)</f>
        <v>0</v>
      </c>
      <c r="D21" s="23" t="s">
        <v>6</v>
      </c>
      <c r="E21" s="5"/>
      <c r="F21" s="5"/>
      <c r="G21" s="5"/>
      <c r="H21" s="5"/>
      <c r="I21" s="70"/>
      <c r="J21" s="5"/>
      <c r="K21" s="9"/>
    </row>
    <row r="22" spans="1:11" ht="15" customHeight="1" thickBot="1" x14ac:dyDescent="0.3">
      <c r="A22" s="69"/>
      <c r="B22" s="22" t="s">
        <v>23</v>
      </c>
      <c r="C22" s="265">
        <f>SQRT(SimpRand!C20)</f>
        <v>0</v>
      </c>
      <c r="D22" s="23" t="s">
        <v>6</v>
      </c>
      <c r="E22" s="5"/>
      <c r="F22" s="5"/>
      <c r="G22" s="5"/>
      <c r="H22" s="5"/>
      <c r="I22" s="70"/>
      <c r="J22" s="5"/>
      <c r="K22" s="9"/>
    </row>
    <row r="23" spans="1:11" ht="15" customHeight="1" thickBot="1" x14ac:dyDescent="0.3">
      <c r="A23" s="69"/>
      <c r="B23" s="22" t="s">
        <v>24</v>
      </c>
      <c r="C23" s="265">
        <f>SQRT(SimpRand!C21)</f>
        <v>0</v>
      </c>
      <c r="D23" s="23" t="s">
        <v>6</v>
      </c>
      <c r="E23" s="5"/>
      <c r="F23" s="5"/>
      <c r="G23" s="5"/>
      <c r="H23" s="266" t="s">
        <v>74</v>
      </c>
      <c r="I23" s="70"/>
      <c r="J23" s="5"/>
      <c r="K23" s="9"/>
    </row>
    <row r="24" spans="1:11" ht="15" customHeight="1" x14ac:dyDescent="0.25">
      <c r="A24" s="69"/>
      <c r="B24" s="22" t="s">
        <v>25</v>
      </c>
      <c r="C24" s="265">
        <f>SQRT(SimpRand!C22)</f>
        <v>0</v>
      </c>
      <c r="D24" s="23" t="s">
        <v>6</v>
      </c>
      <c r="E24" s="5"/>
      <c r="F24" s="5"/>
      <c r="G24" s="5"/>
      <c r="H24" s="5"/>
      <c r="I24" s="70"/>
      <c r="J24" s="5"/>
      <c r="K24" s="9"/>
    </row>
    <row r="25" spans="1:11" ht="15" customHeight="1" x14ac:dyDescent="0.25">
      <c r="A25" s="69"/>
      <c r="B25" s="22" t="s">
        <v>32</v>
      </c>
      <c r="C25" s="265">
        <f>SQRT(SimpRand!C23)</f>
        <v>0</v>
      </c>
      <c r="D25" s="23" t="s">
        <v>6</v>
      </c>
      <c r="E25" s="5"/>
      <c r="F25" s="5"/>
      <c r="G25" s="5"/>
      <c r="H25" s="5"/>
      <c r="I25" s="70"/>
      <c r="J25" s="5"/>
      <c r="K25" s="9"/>
    </row>
    <row r="26" spans="1:11" ht="15" customHeight="1" x14ac:dyDescent="0.25">
      <c r="A26" s="69"/>
      <c r="B26" s="22" t="s">
        <v>33</v>
      </c>
      <c r="C26" s="265">
        <f>SQRT(SimpRand!C24)</f>
        <v>0</v>
      </c>
      <c r="D26" s="23" t="s">
        <v>6</v>
      </c>
      <c r="E26" s="5"/>
      <c r="F26" s="5"/>
      <c r="G26" s="5"/>
      <c r="H26" s="5"/>
      <c r="I26" s="70"/>
      <c r="J26" s="5"/>
      <c r="K26" s="9"/>
    </row>
    <row r="27" spans="1:11" ht="15" customHeight="1" x14ac:dyDescent="0.25">
      <c r="A27" s="69"/>
      <c r="B27" s="22" t="s">
        <v>34</v>
      </c>
      <c r="C27" s="265">
        <f>SQRT(SimpRand!C25)</f>
        <v>0</v>
      </c>
      <c r="D27" s="23" t="s">
        <v>6</v>
      </c>
      <c r="E27" s="5"/>
      <c r="F27" s="5"/>
      <c r="G27" s="5"/>
      <c r="H27" s="5"/>
      <c r="I27" s="70"/>
      <c r="J27" s="5"/>
      <c r="K27" s="9"/>
    </row>
    <row r="28" spans="1:11" ht="15" customHeight="1" x14ac:dyDescent="0.25">
      <c r="A28" s="69"/>
      <c r="B28" s="22" t="s">
        <v>36</v>
      </c>
      <c r="C28" s="265">
        <f>SQRT(SimpRand!C26)</f>
        <v>0</v>
      </c>
      <c r="D28" s="23" t="s">
        <v>6</v>
      </c>
      <c r="E28" s="5"/>
      <c r="F28" s="5"/>
      <c r="G28" s="5"/>
      <c r="H28" s="5"/>
      <c r="I28" s="70"/>
      <c r="J28" s="5"/>
      <c r="K28" s="9"/>
    </row>
    <row r="29" spans="1:11" ht="15" customHeight="1" x14ac:dyDescent="0.25">
      <c r="A29" s="69"/>
      <c r="B29" s="22" t="s">
        <v>37</v>
      </c>
      <c r="C29" s="265">
        <f>SQRT(SimpRand!C27)</f>
        <v>0</v>
      </c>
      <c r="D29" s="23" t="s">
        <v>6</v>
      </c>
      <c r="E29" s="5"/>
      <c r="F29" s="5"/>
      <c r="G29" s="5"/>
      <c r="H29" s="5"/>
      <c r="I29" s="70"/>
      <c r="J29" s="5"/>
      <c r="K29" s="9"/>
    </row>
    <row r="30" spans="1:11" ht="15" customHeight="1" x14ac:dyDescent="0.25">
      <c r="A30" s="69"/>
      <c r="B30" s="22" t="s">
        <v>38</v>
      </c>
      <c r="C30" s="265">
        <f>SQRT(SimpRand!C28)</f>
        <v>0</v>
      </c>
      <c r="D30" s="23" t="s">
        <v>6</v>
      </c>
      <c r="E30" s="5"/>
      <c r="F30" s="5"/>
      <c r="G30" s="5"/>
      <c r="H30" s="5"/>
      <c r="I30" s="70"/>
      <c r="J30" s="5"/>
      <c r="K30" s="9"/>
    </row>
    <row r="31" spans="1:11" ht="15" customHeight="1" x14ac:dyDescent="0.25">
      <c r="A31" s="69"/>
      <c r="B31" s="22" t="s">
        <v>39</v>
      </c>
      <c r="C31" s="265">
        <f>SQRT(SimpRand!C29)</f>
        <v>0</v>
      </c>
      <c r="D31" s="23" t="s">
        <v>6</v>
      </c>
      <c r="E31" s="5"/>
      <c r="F31" s="5"/>
      <c r="G31" s="5"/>
      <c r="H31" s="5"/>
      <c r="I31" s="70"/>
      <c r="J31" s="5"/>
      <c r="K31" s="9"/>
    </row>
    <row r="32" spans="1:11" ht="15" customHeight="1" x14ac:dyDescent="0.25">
      <c r="A32" s="69"/>
      <c r="B32" s="22" t="s">
        <v>41</v>
      </c>
      <c r="C32" s="265">
        <f>SQRT(SimpRand!C30)</f>
        <v>0</v>
      </c>
      <c r="D32" s="23" t="s">
        <v>6</v>
      </c>
      <c r="E32" s="5"/>
      <c r="F32" s="5"/>
      <c r="G32" s="5"/>
      <c r="H32" s="5"/>
      <c r="I32" s="70"/>
      <c r="J32" s="5"/>
      <c r="K32" s="9"/>
    </row>
    <row r="33" spans="1:18" ht="15" customHeight="1" x14ac:dyDescent="0.25">
      <c r="A33" s="69"/>
      <c r="B33" s="22" t="s">
        <v>42</v>
      </c>
      <c r="C33" s="265">
        <f>SQRT(SimpRand!C31)</f>
        <v>0</v>
      </c>
      <c r="D33" s="23" t="s">
        <v>6</v>
      </c>
      <c r="E33" s="5"/>
      <c r="F33" s="5"/>
      <c r="G33" s="5"/>
      <c r="H33" s="5"/>
      <c r="I33" s="70"/>
      <c r="J33" s="5"/>
      <c r="K33" s="9"/>
    </row>
    <row r="34" spans="1:18" ht="15" customHeight="1" x14ac:dyDescent="0.25">
      <c r="A34" s="69"/>
      <c r="B34" s="61" t="s">
        <v>43</v>
      </c>
      <c r="C34" s="265">
        <f>SQRT(SimpRand!C32)</f>
        <v>0</v>
      </c>
      <c r="D34" s="62" t="s">
        <v>6</v>
      </c>
      <c r="E34" s="5"/>
      <c r="F34" s="5"/>
      <c r="G34" s="5"/>
      <c r="H34" s="5"/>
      <c r="I34" s="70"/>
      <c r="J34" s="5"/>
      <c r="K34" s="9"/>
      <c r="P34" s="2"/>
      <c r="R34" s="2"/>
    </row>
    <row r="35" spans="1:18" ht="15" customHeight="1" x14ac:dyDescent="0.25">
      <c r="A35" s="69"/>
      <c r="B35" s="61" t="s">
        <v>44</v>
      </c>
      <c r="C35" s="265">
        <f>SQRT(SimpRand!C33)</f>
        <v>0</v>
      </c>
      <c r="D35" s="62" t="s">
        <v>6</v>
      </c>
      <c r="E35" s="5"/>
      <c r="F35" s="5"/>
      <c r="G35" s="5"/>
      <c r="H35" s="5"/>
      <c r="I35" s="70"/>
      <c r="J35" s="5"/>
      <c r="K35" s="9"/>
      <c r="P35" s="2"/>
      <c r="R35" s="2"/>
    </row>
    <row r="36" spans="1:18" ht="15" customHeight="1" x14ac:dyDescent="0.25">
      <c r="A36" s="69"/>
      <c r="B36" s="61" t="s">
        <v>45</v>
      </c>
      <c r="C36" s="265">
        <f>SQRT(SimpRand!C34)</f>
        <v>0</v>
      </c>
      <c r="D36" s="62" t="s">
        <v>6</v>
      </c>
      <c r="E36" s="5"/>
      <c r="F36" s="5"/>
      <c r="G36" s="5"/>
      <c r="H36" s="5"/>
      <c r="I36" s="70"/>
      <c r="J36" s="5"/>
      <c r="K36" s="9"/>
      <c r="P36" s="2"/>
      <c r="R36" s="2"/>
    </row>
    <row r="37" spans="1:18" ht="15" customHeight="1" x14ac:dyDescent="0.25">
      <c r="A37" s="69"/>
      <c r="B37" s="61" t="s">
        <v>46</v>
      </c>
      <c r="C37" s="265">
        <f>SQRT(SimpRand!C35)</f>
        <v>0</v>
      </c>
      <c r="D37" s="62" t="s">
        <v>6</v>
      </c>
      <c r="E37" s="5"/>
      <c r="F37" s="5"/>
      <c r="G37" s="5"/>
      <c r="H37" s="5"/>
      <c r="I37" s="70"/>
      <c r="J37" s="5"/>
      <c r="K37" s="9"/>
      <c r="P37" s="2"/>
      <c r="R37" s="2"/>
    </row>
    <row r="38" spans="1:18" ht="15" customHeight="1" x14ac:dyDescent="0.25">
      <c r="A38" s="69"/>
      <c r="B38" s="61" t="s">
        <v>47</v>
      </c>
      <c r="C38" s="265">
        <f>SQRT(SimpRand!C36)</f>
        <v>0</v>
      </c>
      <c r="D38" s="62" t="s">
        <v>6</v>
      </c>
      <c r="E38" s="5"/>
      <c r="F38" s="5"/>
      <c r="G38" s="5"/>
      <c r="H38" s="5"/>
      <c r="I38" s="70"/>
      <c r="J38" s="5"/>
      <c r="K38" s="9"/>
      <c r="P38" s="2"/>
      <c r="R38" s="2"/>
    </row>
    <row r="39" spans="1:18" ht="15" customHeight="1" x14ac:dyDescent="0.25">
      <c r="A39" s="69"/>
      <c r="B39" s="61" t="s">
        <v>48</v>
      </c>
      <c r="C39" s="265">
        <f>SQRT(SimpRand!C37)</f>
        <v>0</v>
      </c>
      <c r="D39" s="62" t="s">
        <v>6</v>
      </c>
      <c r="E39" s="5"/>
      <c r="F39" s="5"/>
      <c r="G39" s="5"/>
      <c r="H39" s="5"/>
      <c r="I39" s="70"/>
      <c r="J39" s="5"/>
      <c r="K39" s="9"/>
      <c r="P39" s="2"/>
      <c r="R39" s="2"/>
    </row>
    <row r="40" spans="1:18" ht="15" customHeight="1" x14ac:dyDescent="0.25">
      <c r="A40" s="69"/>
      <c r="B40" s="61" t="s">
        <v>49</v>
      </c>
      <c r="C40" s="265">
        <f>SQRT(SimpRand!C38)</f>
        <v>0</v>
      </c>
      <c r="D40" s="62" t="s">
        <v>6</v>
      </c>
      <c r="E40" s="5"/>
      <c r="F40" s="5"/>
      <c r="G40" s="5"/>
      <c r="H40" s="5"/>
      <c r="I40" s="70"/>
      <c r="J40" s="5"/>
      <c r="K40" s="9"/>
      <c r="P40" s="2"/>
      <c r="R40" s="2"/>
    </row>
    <row r="41" spans="1:18" ht="15" customHeight="1" x14ac:dyDescent="0.25">
      <c r="A41" s="69"/>
      <c r="B41" s="61" t="s">
        <v>50</v>
      </c>
      <c r="C41" s="265">
        <f>SQRT(SimpRand!C39)</f>
        <v>0</v>
      </c>
      <c r="D41" s="62" t="s">
        <v>6</v>
      </c>
      <c r="E41" s="5"/>
      <c r="F41" s="5"/>
      <c r="G41" s="5"/>
      <c r="H41" s="5"/>
      <c r="I41" s="70"/>
      <c r="J41" s="5"/>
      <c r="K41" s="9"/>
      <c r="P41" s="2"/>
      <c r="R41" s="2"/>
    </row>
    <row r="42" spans="1:18" ht="15" customHeight="1" x14ac:dyDescent="0.25">
      <c r="A42" s="69"/>
      <c r="B42" s="61" t="s">
        <v>51</v>
      </c>
      <c r="C42" s="265">
        <f>SQRT(SimpRand!C40)</f>
        <v>0</v>
      </c>
      <c r="D42" s="62" t="s">
        <v>6</v>
      </c>
      <c r="E42" s="5"/>
      <c r="F42" s="5"/>
      <c r="G42" s="5"/>
      <c r="H42" s="5"/>
      <c r="I42" s="70"/>
      <c r="J42" s="5"/>
      <c r="K42" s="9"/>
      <c r="P42" s="2"/>
      <c r="R42" s="2"/>
    </row>
    <row r="43" spans="1:18" ht="15" customHeight="1" x14ac:dyDescent="0.25">
      <c r="A43" s="69"/>
      <c r="B43" s="61" t="s">
        <v>52</v>
      </c>
      <c r="C43" s="265">
        <f>SQRT(SimpRand!C41)</f>
        <v>0</v>
      </c>
      <c r="D43" s="62" t="s">
        <v>6</v>
      </c>
      <c r="E43" s="5"/>
      <c r="F43" s="5"/>
      <c r="G43" s="5"/>
      <c r="H43" s="5"/>
      <c r="I43" s="70"/>
      <c r="J43" s="5"/>
      <c r="K43" s="9"/>
      <c r="P43" s="2"/>
      <c r="R43" s="2"/>
    </row>
    <row r="44" spans="1:18" ht="15" customHeight="1" x14ac:dyDescent="0.25">
      <c r="A44" s="69"/>
      <c r="B44" s="63" t="s">
        <v>53</v>
      </c>
      <c r="C44" s="265">
        <f>SQRT(SimpRand!C42)</f>
        <v>0</v>
      </c>
      <c r="D44" s="64" t="s">
        <v>6</v>
      </c>
      <c r="E44" s="5"/>
      <c r="F44" s="5"/>
      <c r="G44" s="5"/>
      <c r="H44" s="5"/>
      <c r="I44" s="70"/>
      <c r="J44" s="5"/>
      <c r="K44" s="9"/>
      <c r="P44" s="2"/>
      <c r="R44" s="2"/>
    </row>
    <row r="45" spans="1:18" ht="9" customHeight="1" thickBot="1" x14ac:dyDescent="0.3">
      <c r="A45" s="72"/>
      <c r="B45" s="82"/>
      <c r="C45" s="83"/>
      <c r="D45" s="84"/>
      <c r="E45" s="73"/>
      <c r="F45" s="73"/>
      <c r="G45" s="73"/>
      <c r="H45" s="73"/>
      <c r="I45" s="74"/>
      <c r="J45" s="5"/>
      <c r="K45" s="9"/>
      <c r="P45" s="2"/>
      <c r="R45" s="2"/>
    </row>
    <row r="46" spans="1:18" ht="20.25" customHeight="1" thickBot="1" x14ac:dyDescent="0.3">
      <c r="A46" s="443" t="s">
        <v>26</v>
      </c>
      <c r="B46" s="444"/>
      <c r="C46" s="445"/>
      <c r="D46" s="446"/>
      <c r="E46" s="446"/>
      <c r="F46" s="446"/>
      <c r="G46" s="446"/>
      <c r="H46" s="446"/>
      <c r="I46" s="447"/>
      <c r="J46" s="5"/>
      <c r="K46" s="9"/>
      <c r="L46" s="9"/>
      <c r="M46" s="6"/>
      <c r="N46" s="6"/>
      <c r="O46" s="6"/>
      <c r="P46" s="9"/>
      <c r="Q46" s="9"/>
      <c r="R46" s="9"/>
    </row>
    <row r="47" spans="1:18" ht="10.5" customHeight="1" x14ac:dyDescent="0.25">
      <c r="A47" s="448"/>
      <c r="B47" s="449"/>
      <c r="C47" s="450"/>
      <c r="D47" s="449"/>
      <c r="E47" s="449"/>
      <c r="F47" s="449"/>
      <c r="G47" s="449"/>
      <c r="H47" s="449"/>
      <c r="I47" s="451"/>
      <c r="J47" s="5"/>
      <c r="K47" s="9"/>
      <c r="L47" s="9"/>
      <c r="M47" s="6"/>
      <c r="N47" s="6"/>
      <c r="O47" s="6"/>
      <c r="P47" s="9"/>
      <c r="Q47" s="9"/>
      <c r="R47" s="9"/>
    </row>
    <row r="48" spans="1:18" ht="15" customHeight="1" x14ac:dyDescent="0.25">
      <c r="A48" s="69"/>
      <c r="B48" s="26" t="str">
        <f>B12</f>
        <v xml:space="preserve">RT Value = </v>
      </c>
      <c r="C48" s="59">
        <f>C12</f>
        <v>0</v>
      </c>
      <c r="D48" s="27" t="str">
        <f>D12</f>
        <v>(ppm)</v>
      </c>
      <c r="E48" s="5"/>
      <c r="F48" s="26" t="str">
        <f>F12</f>
        <v>Chemical Concentration of:</v>
      </c>
      <c r="G48" s="5"/>
      <c r="H48" s="59">
        <f>H12</f>
        <v>0</v>
      </c>
      <c r="I48" s="70"/>
      <c r="J48" s="5"/>
      <c r="K48" s="9"/>
      <c r="L48" s="9"/>
      <c r="M48" s="6"/>
      <c r="N48" s="6"/>
      <c r="O48" s="6"/>
      <c r="P48" s="9"/>
      <c r="Q48" s="9"/>
      <c r="R48" s="9"/>
    </row>
    <row r="49" spans="1:18" ht="9" customHeight="1" thickBot="1" x14ac:dyDescent="0.3">
      <c r="A49" s="69"/>
      <c r="B49" s="5"/>
      <c r="C49" s="46"/>
      <c r="D49" s="5"/>
      <c r="E49" s="5"/>
      <c r="F49" s="5"/>
      <c r="G49" s="5"/>
      <c r="H49" s="5"/>
      <c r="I49" s="70"/>
      <c r="J49" s="5"/>
      <c r="K49" s="9"/>
      <c r="L49" s="9"/>
      <c r="M49" s="6"/>
      <c r="N49" s="6"/>
      <c r="O49" s="6"/>
      <c r="P49" s="9"/>
      <c r="Q49" s="9"/>
      <c r="R49" s="9"/>
    </row>
    <row r="50" spans="1:18" ht="15" customHeight="1" thickTop="1" x14ac:dyDescent="0.25">
      <c r="A50" s="69"/>
      <c r="B50" s="12" t="s">
        <v>10</v>
      </c>
      <c r="C50" s="47"/>
      <c r="D50" s="13"/>
      <c r="E50" s="5"/>
      <c r="F50" s="14" t="s">
        <v>11</v>
      </c>
      <c r="G50" s="15"/>
      <c r="H50" s="28"/>
      <c r="I50" s="416"/>
      <c r="J50" s="5"/>
      <c r="K50" s="9"/>
      <c r="L50" s="9"/>
      <c r="M50" s="6"/>
      <c r="N50" s="6"/>
      <c r="O50" s="6"/>
      <c r="P50" s="9"/>
      <c r="Q50" s="9"/>
      <c r="R50" s="9"/>
    </row>
    <row r="51" spans="1:18" ht="15" customHeight="1" x14ac:dyDescent="0.25">
      <c r="A51" s="69"/>
      <c r="B51" s="17" t="s">
        <v>12</v>
      </c>
      <c r="C51" s="262">
        <f>SQRT(SimpRand!C47)</f>
        <v>0</v>
      </c>
      <c r="D51" s="18" t="s">
        <v>6</v>
      </c>
      <c r="E51" s="5"/>
      <c r="F51" s="19" t="s">
        <v>13</v>
      </c>
      <c r="G51" s="20" t="s">
        <v>14</v>
      </c>
      <c r="H51" s="20" t="s">
        <v>27</v>
      </c>
      <c r="I51" s="417" t="s">
        <v>28</v>
      </c>
      <c r="J51" s="5"/>
      <c r="K51" s="9"/>
      <c r="L51" s="9"/>
      <c r="M51" s="6"/>
      <c r="N51" s="6"/>
      <c r="O51" s="6"/>
      <c r="P51" s="75"/>
      <c r="Q51" s="9"/>
      <c r="R51" s="75"/>
    </row>
    <row r="52" spans="1:18" ht="15" customHeight="1" thickBot="1" x14ac:dyDescent="0.3">
      <c r="A52" s="69"/>
      <c r="B52" s="22" t="s">
        <v>16</v>
      </c>
      <c r="C52" s="262">
        <f>SQRT(SimpRand!C48)</f>
        <v>0</v>
      </c>
      <c r="D52" s="23" t="s">
        <v>6</v>
      </c>
      <c r="E52" s="5"/>
      <c r="F52" s="261">
        <f>AVERAGE(C51:C80)</f>
        <v>0</v>
      </c>
      <c r="G52" s="260">
        <f>VAR(C51:C80)</f>
        <v>0</v>
      </c>
      <c r="H52" s="260">
        <f>STDEV(C51:C80)</f>
        <v>0</v>
      </c>
      <c r="I52" s="436">
        <f>H52/SQRT(COUNT(C51:C80))</f>
        <v>0</v>
      </c>
      <c r="J52" s="5"/>
      <c r="K52" s="9"/>
      <c r="L52" s="9"/>
      <c r="M52" s="6"/>
      <c r="N52" s="6"/>
      <c r="O52" s="6"/>
      <c r="P52" s="75"/>
      <c r="Q52" s="9"/>
      <c r="R52" s="75"/>
    </row>
    <row r="53" spans="1:18" ht="15" customHeight="1" thickTop="1" x14ac:dyDescent="0.25">
      <c r="A53" s="69"/>
      <c r="B53" s="22" t="s">
        <v>17</v>
      </c>
      <c r="C53" s="262">
        <f>SQRT(SimpRand!C49)</f>
        <v>0</v>
      </c>
      <c r="D53" s="23" t="s">
        <v>6</v>
      </c>
      <c r="E53" s="5"/>
      <c r="F53" s="29"/>
      <c r="G53" s="29"/>
      <c r="H53" s="29"/>
      <c r="I53" s="70"/>
      <c r="J53" s="5"/>
      <c r="K53" s="9"/>
      <c r="L53" s="9"/>
      <c r="M53" s="6"/>
      <c r="N53" s="6"/>
      <c r="O53" s="6"/>
      <c r="P53" s="75"/>
      <c r="Q53" s="9"/>
      <c r="R53" s="75"/>
    </row>
    <row r="54" spans="1:18" ht="15" customHeight="1" x14ac:dyDescent="0.25">
      <c r="A54" s="69"/>
      <c r="B54" s="22" t="s">
        <v>19</v>
      </c>
      <c r="C54" s="262">
        <f>SQRT(SimpRand!C50)</f>
        <v>0</v>
      </c>
      <c r="D54" s="23" t="s">
        <v>6</v>
      </c>
      <c r="E54" s="5"/>
      <c r="F54" s="30" t="s">
        <v>29</v>
      </c>
      <c r="G54" s="31"/>
      <c r="H54" s="31"/>
      <c r="I54" s="437"/>
      <c r="J54" s="5"/>
      <c r="K54" s="9"/>
      <c r="L54" s="9"/>
      <c r="M54" s="6"/>
      <c r="N54" s="6"/>
      <c r="O54" s="6"/>
      <c r="P54" s="75"/>
      <c r="Q54" s="9"/>
      <c r="R54" s="75"/>
    </row>
    <row r="55" spans="1:18" ht="15" customHeight="1" x14ac:dyDescent="0.25">
      <c r="A55" s="69"/>
      <c r="B55" s="22" t="s">
        <v>20</v>
      </c>
      <c r="C55" s="262">
        <f>SQRT(SimpRand!C51)</f>
        <v>0</v>
      </c>
      <c r="D55" s="23" t="s">
        <v>6</v>
      </c>
      <c r="E55" s="5"/>
      <c r="F55" s="33" t="s">
        <v>71</v>
      </c>
      <c r="G55" s="34"/>
      <c r="H55" s="34"/>
      <c r="I55" s="438"/>
      <c r="J55" s="5"/>
      <c r="K55" s="9"/>
      <c r="L55" s="9"/>
      <c r="M55" s="6"/>
      <c r="N55" s="6"/>
      <c r="O55" s="6"/>
      <c r="P55" s="75"/>
      <c r="Q55" s="9"/>
      <c r="R55" s="75"/>
    </row>
    <row r="56" spans="1:18" ht="15" customHeight="1" x14ac:dyDescent="0.25">
      <c r="A56" s="69"/>
      <c r="B56" s="22" t="s">
        <v>21</v>
      </c>
      <c r="C56" s="262">
        <f>SQRT(SimpRand!C52)</f>
        <v>0</v>
      </c>
      <c r="D56" s="23" t="s">
        <v>6</v>
      </c>
      <c r="E56" s="5"/>
      <c r="F56" s="101" t="str">
        <f>IF(F52&gt;=C48,"exceeds the Regulatory Threshold","Is Below the Regulatory Threshold")</f>
        <v>exceeds the Regulatory Threshold</v>
      </c>
      <c r="G56" s="34"/>
      <c r="H56" s="34"/>
      <c r="I56" s="438"/>
      <c r="J56" s="5"/>
      <c r="K56" s="9"/>
      <c r="L56" s="9"/>
      <c r="M56" s="6"/>
      <c r="N56" s="6"/>
      <c r="O56" s="6"/>
      <c r="P56" s="75"/>
      <c r="Q56" s="9"/>
      <c r="R56" s="75"/>
    </row>
    <row r="57" spans="1:18" ht="15" customHeight="1" x14ac:dyDescent="0.25">
      <c r="A57" s="69"/>
      <c r="B57" s="22" t="s">
        <v>22</v>
      </c>
      <c r="C57" s="262">
        <f>SQRT(SimpRand!C53)</f>
        <v>0</v>
      </c>
      <c r="D57" s="23" t="s">
        <v>6</v>
      </c>
      <c r="E57" s="5"/>
      <c r="F57" s="36" t="str">
        <f>IF(F56="HAZARDOUS","STUDY IS COMPLETE","CONTINUE WITH STUDY")</f>
        <v>CONTINUE WITH STUDY</v>
      </c>
      <c r="G57" s="37"/>
      <c r="H57" s="37"/>
      <c r="I57" s="439"/>
      <c r="J57" s="5"/>
      <c r="K57" s="9"/>
      <c r="L57" s="9"/>
      <c r="M57" s="6"/>
      <c r="N57" s="6"/>
      <c r="O57" s="6"/>
      <c r="P57" s="75"/>
      <c r="Q57" s="9"/>
      <c r="R57" s="75"/>
    </row>
    <row r="58" spans="1:18" ht="15" customHeight="1" thickBot="1" x14ac:dyDescent="0.3">
      <c r="A58" s="69"/>
      <c r="B58" s="22" t="s">
        <v>23</v>
      </c>
      <c r="C58" s="262">
        <f>SQRT(SimpRand!C54)</f>
        <v>0</v>
      </c>
      <c r="D58" s="23" t="s">
        <v>6</v>
      </c>
      <c r="E58" s="5"/>
      <c r="F58" s="5"/>
      <c r="G58" s="5"/>
      <c r="H58" s="5"/>
      <c r="I58" s="70"/>
      <c r="J58" s="5"/>
      <c r="K58" s="9"/>
      <c r="L58" s="9"/>
      <c r="M58" s="6"/>
      <c r="N58" s="6"/>
      <c r="O58" s="6"/>
      <c r="P58" s="75"/>
      <c r="Q58" s="9"/>
      <c r="R58" s="75"/>
    </row>
    <row r="59" spans="1:18" ht="15" customHeight="1" thickTop="1" x14ac:dyDescent="0.25">
      <c r="A59" s="69"/>
      <c r="B59" s="22" t="s">
        <v>24</v>
      </c>
      <c r="C59" s="262">
        <f>SQRT(SimpRand!C55)</f>
        <v>0</v>
      </c>
      <c r="D59" s="23" t="s">
        <v>6</v>
      </c>
      <c r="E59" s="5"/>
      <c r="F59" s="39" t="str">
        <f>IF(ROUND(F52,0)&gt;ROUND(G52,0),"NON-TRANSFORMED DATA USED","USE TRANSFORMED DATA")</f>
        <v>USE TRANSFORMED DATA</v>
      </c>
      <c r="G59" s="28"/>
      <c r="H59" s="28"/>
      <c r="I59" s="416"/>
      <c r="J59" s="5"/>
      <c r="K59" s="9"/>
      <c r="L59" s="9"/>
      <c r="M59" s="6"/>
      <c r="N59" s="6"/>
      <c r="O59" s="6"/>
      <c r="P59" s="75"/>
      <c r="Q59" s="9"/>
      <c r="R59" s="75"/>
    </row>
    <row r="60" spans="1:18" ht="15" customHeight="1" x14ac:dyDescent="0.25">
      <c r="A60" s="69"/>
      <c r="B60" s="22" t="s">
        <v>25</v>
      </c>
      <c r="C60" s="262">
        <f>SQRT(SimpRand!C56)</f>
        <v>0</v>
      </c>
      <c r="D60" s="23" t="s">
        <v>6</v>
      </c>
      <c r="E60" s="5"/>
      <c r="F60" s="40" t="s">
        <v>30</v>
      </c>
      <c r="G60" s="41"/>
      <c r="H60" s="42" t="s">
        <v>31</v>
      </c>
      <c r="I60" s="440"/>
      <c r="J60" s="5"/>
      <c r="K60" s="9"/>
      <c r="L60" s="9"/>
      <c r="M60" s="6"/>
      <c r="N60" s="6"/>
      <c r="O60" s="6"/>
      <c r="P60" s="75"/>
      <c r="Q60" s="9"/>
      <c r="R60" s="75"/>
    </row>
    <row r="61" spans="1:18" ht="15" customHeight="1" thickBot="1" x14ac:dyDescent="0.3">
      <c r="A61" s="69"/>
      <c r="B61" s="22" t="s">
        <v>32</v>
      </c>
      <c r="C61" s="262">
        <f>SQRT(SimpRand!C57)</f>
        <v>0</v>
      </c>
      <c r="D61" s="23" t="s">
        <v>6</v>
      </c>
      <c r="E61" s="5"/>
      <c r="F61" s="257">
        <f>IF(F57="CONTINUE WITH STUDY",F52+C87*I52,"N/A")</f>
        <v>0</v>
      </c>
      <c r="G61" s="43"/>
      <c r="H61" s="256">
        <f>IF(F57="CONTINUE WITH STUDY",F52-C87*I52,"N/A")</f>
        <v>0</v>
      </c>
      <c r="I61" s="441"/>
      <c r="J61" s="5"/>
      <c r="K61" s="9"/>
      <c r="L61" s="9"/>
      <c r="M61" s="9"/>
      <c r="N61" s="9"/>
      <c r="O61" s="9"/>
      <c r="P61" s="11" t="s">
        <v>18</v>
      </c>
      <c r="Q61" s="6"/>
      <c r="R61" s="11" t="s">
        <v>18</v>
      </c>
    </row>
    <row r="62" spans="1:18" ht="15" customHeight="1" thickTop="1" x14ac:dyDescent="0.25">
      <c r="A62" s="69"/>
      <c r="B62" s="22" t="s">
        <v>33</v>
      </c>
      <c r="C62" s="262">
        <f>SQRT(SimpRand!C58)</f>
        <v>0</v>
      </c>
      <c r="D62" s="23" t="s">
        <v>6</v>
      </c>
      <c r="E62" s="5"/>
      <c r="F62" s="5"/>
      <c r="G62" s="5"/>
      <c r="H62" s="5"/>
      <c r="I62" s="70"/>
      <c r="J62" s="5"/>
      <c r="K62" s="9"/>
      <c r="L62" s="9"/>
      <c r="M62" s="9"/>
      <c r="N62" s="9"/>
      <c r="O62" s="9"/>
      <c r="P62" s="75" t="s">
        <v>18</v>
      </c>
      <c r="Q62" s="9"/>
      <c r="R62" s="75" t="s">
        <v>18</v>
      </c>
    </row>
    <row r="63" spans="1:18" ht="15" customHeight="1" x14ac:dyDescent="0.25">
      <c r="A63" s="69"/>
      <c r="B63" s="22" t="s">
        <v>34</v>
      </c>
      <c r="C63" s="262">
        <f>SQRT(SimpRand!C59)</f>
        <v>0</v>
      </c>
      <c r="D63" s="23" t="s">
        <v>6</v>
      </c>
      <c r="E63" s="5"/>
      <c r="F63" s="30" t="s">
        <v>35</v>
      </c>
      <c r="G63" s="31"/>
      <c r="H63" s="31"/>
      <c r="I63" s="437"/>
      <c r="J63" s="5"/>
      <c r="K63" s="9"/>
      <c r="L63" s="9"/>
      <c r="M63" s="9"/>
      <c r="N63" s="9"/>
      <c r="O63" s="9"/>
      <c r="P63" s="75" t="s">
        <v>18</v>
      </c>
      <c r="Q63" s="9"/>
      <c r="R63" s="75" t="s">
        <v>18</v>
      </c>
    </row>
    <row r="64" spans="1:18" ht="15" customHeight="1" x14ac:dyDescent="0.25">
      <c r="A64" s="69"/>
      <c r="B64" s="22" t="s">
        <v>36</v>
      </c>
      <c r="C64" s="262">
        <f>SQRT(SimpRand!C60)</f>
        <v>0</v>
      </c>
      <c r="D64" s="23" t="s">
        <v>6</v>
      </c>
      <c r="E64" s="5"/>
      <c r="F64" s="33" t="s">
        <v>73</v>
      </c>
      <c r="G64" s="34"/>
      <c r="H64" s="34"/>
      <c r="I64" s="438"/>
      <c r="J64" s="5"/>
      <c r="K64" s="9"/>
      <c r="L64" s="9"/>
      <c r="M64" s="9"/>
      <c r="N64" s="9"/>
      <c r="O64" s="9"/>
      <c r="P64" s="75" t="s">
        <v>18</v>
      </c>
      <c r="Q64" s="9"/>
      <c r="R64" s="75" t="s">
        <v>18</v>
      </c>
    </row>
    <row r="65" spans="1:18" ht="15" customHeight="1" x14ac:dyDescent="0.25">
      <c r="A65" s="69"/>
      <c r="B65" s="22" t="s">
        <v>37</v>
      </c>
      <c r="C65" s="262">
        <f>SQRT(SimpRand!C61)</f>
        <v>0</v>
      </c>
      <c r="D65" s="23" t="s">
        <v>6</v>
      </c>
      <c r="E65" s="5"/>
      <c r="F65" s="102" t="str">
        <f>IF(F61="N/A","N/A",IF(F61&gt;=C48,"Exceeds the Regulatory Threshold","Is Below the Regulatory Threshold"))</f>
        <v>Exceeds the Regulatory Threshold</v>
      </c>
      <c r="G65" s="37"/>
      <c r="H65" s="37"/>
      <c r="I65" s="439"/>
      <c r="J65" s="5"/>
      <c r="K65" s="9"/>
      <c r="L65" s="9"/>
      <c r="M65" s="9"/>
      <c r="N65" s="9"/>
      <c r="O65" s="9"/>
      <c r="P65" s="75"/>
      <c r="Q65" s="9"/>
      <c r="R65" s="75" t="s">
        <v>18</v>
      </c>
    </row>
    <row r="66" spans="1:18" ht="15" customHeight="1" thickBot="1" x14ac:dyDescent="0.3">
      <c r="A66" s="69"/>
      <c r="B66" s="22" t="s">
        <v>38</v>
      </c>
      <c r="C66" s="262">
        <f>SQRT(SimpRand!C62)</f>
        <v>0</v>
      </c>
      <c r="D66" s="23" t="s">
        <v>6</v>
      </c>
      <c r="E66" s="5"/>
      <c r="F66" s="10" t="s">
        <v>18</v>
      </c>
      <c r="G66" s="44"/>
      <c r="H66" s="44"/>
      <c r="I66" s="70"/>
      <c r="J66" s="5"/>
      <c r="K66" s="9"/>
    </row>
    <row r="67" spans="1:18" ht="15" customHeight="1" thickTop="1" thickBot="1" x14ac:dyDescent="0.3">
      <c r="A67" s="69"/>
      <c r="B67" s="22" t="s">
        <v>39</v>
      </c>
      <c r="C67" s="262">
        <f>SQRT(SimpRand!C63)</f>
        <v>0</v>
      </c>
      <c r="D67" s="23" t="s">
        <v>6</v>
      </c>
      <c r="E67" s="5"/>
      <c r="F67" s="5"/>
      <c r="G67" s="45" t="s">
        <v>40</v>
      </c>
      <c r="H67" s="255" t="e">
        <f>IF(F65="N/A","N/A",IF(F65="NON-HAZARDOUS","N/A",((C87^2)*G52)/((C48-F52)^2)))</f>
        <v>#DIV/0!</v>
      </c>
      <c r="I67" s="70"/>
      <c r="J67" s="5"/>
      <c r="K67" s="9"/>
    </row>
    <row r="68" spans="1:18" ht="15" customHeight="1" thickTop="1" x14ac:dyDescent="0.25">
      <c r="A68" s="69"/>
      <c r="B68" s="22" t="s">
        <v>41</v>
      </c>
      <c r="C68" s="262">
        <f>SQRT(SimpRand!C64)</f>
        <v>0</v>
      </c>
      <c r="D68" s="23" t="s">
        <v>6</v>
      </c>
      <c r="E68" s="5"/>
      <c r="F68" s="5"/>
      <c r="G68" s="5"/>
      <c r="H68" s="5"/>
      <c r="I68" s="70"/>
      <c r="J68" s="5"/>
      <c r="K68" s="9"/>
    </row>
    <row r="69" spans="1:18" ht="15" customHeight="1" x14ac:dyDescent="0.25">
      <c r="A69" s="69"/>
      <c r="B69" s="22" t="s">
        <v>42</v>
      </c>
      <c r="C69" s="262">
        <f>SQRT(SimpRand!C65)</f>
        <v>0</v>
      </c>
      <c r="D69" s="23" t="s">
        <v>6</v>
      </c>
      <c r="E69" s="5"/>
      <c r="F69" s="5"/>
      <c r="G69" s="5"/>
      <c r="H69" s="5"/>
      <c r="I69" s="70"/>
      <c r="J69" s="5"/>
      <c r="K69" s="9"/>
    </row>
    <row r="70" spans="1:18" ht="15" customHeight="1" thickBot="1" x14ac:dyDescent="0.3">
      <c r="A70" s="69"/>
      <c r="B70" s="22" t="s">
        <v>43</v>
      </c>
      <c r="C70" s="262">
        <f>SQRT(SimpRand!C66)</f>
        <v>0</v>
      </c>
      <c r="D70" s="23" t="s">
        <v>6</v>
      </c>
      <c r="E70" s="5"/>
      <c r="F70" s="5"/>
      <c r="G70" s="5"/>
      <c r="H70" s="5"/>
      <c r="I70" s="70"/>
      <c r="J70" s="5"/>
      <c r="K70" s="9"/>
    </row>
    <row r="71" spans="1:18" ht="15" customHeight="1" thickBot="1" x14ac:dyDescent="0.3">
      <c r="A71" s="69"/>
      <c r="B71" s="22" t="s">
        <v>44</v>
      </c>
      <c r="C71" s="262">
        <f>SQRT(SimpRand!C67)</f>
        <v>0</v>
      </c>
      <c r="D71" s="23" t="s">
        <v>6</v>
      </c>
      <c r="E71" s="5"/>
      <c r="F71" s="5"/>
      <c r="G71" s="5"/>
      <c r="H71" s="266" t="s">
        <v>74</v>
      </c>
      <c r="I71" s="442"/>
      <c r="J71" s="5"/>
      <c r="K71" s="9"/>
    </row>
    <row r="72" spans="1:18" ht="15" customHeight="1" x14ac:dyDescent="0.25">
      <c r="A72" s="69"/>
      <c r="B72" s="22" t="s">
        <v>45</v>
      </c>
      <c r="C72" s="262">
        <f>SQRT(SimpRand!C68)</f>
        <v>0</v>
      </c>
      <c r="D72" s="23" t="s">
        <v>6</v>
      </c>
      <c r="E72" s="5"/>
      <c r="F72" s="5"/>
      <c r="G72" s="5"/>
      <c r="H72" s="5"/>
      <c r="I72" s="70"/>
      <c r="J72" s="5"/>
      <c r="K72" s="9"/>
    </row>
    <row r="73" spans="1:18" ht="15" customHeight="1" x14ac:dyDescent="0.25">
      <c r="A73" s="69"/>
      <c r="B73" s="22" t="s">
        <v>46</v>
      </c>
      <c r="C73" s="262">
        <f>SQRT(SimpRand!C69)</f>
        <v>0</v>
      </c>
      <c r="D73" s="23" t="s">
        <v>6</v>
      </c>
      <c r="E73" s="5"/>
      <c r="F73" s="5"/>
      <c r="G73" s="5"/>
      <c r="H73" s="5"/>
      <c r="I73" s="70"/>
      <c r="J73" s="5"/>
      <c r="K73" s="9"/>
    </row>
    <row r="74" spans="1:18" ht="15" customHeight="1" x14ac:dyDescent="0.25">
      <c r="A74" s="69"/>
      <c r="B74" s="22" t="s">
        <v>47</v>
      </c>
      <c r="C74" s="262">
        <f>SQRT(SimpRand!C70)</f>
        <v>0</v>
      </c>
      <c r="D74" s="23" t="s">
        <v>6</v>
      </c>
      <c r="E74" s="5"/>
      <c r="F74" s="5"/>
      <c r="G74" s="5"/>
      <c r="H74" s="5"/>
      <c r="I74" s="70"/>
      <c r="J74" s="5"/>
      <c r="K74" s="9"/>
    </row>
    <row r="75" spans="1:18" ht="15" customHeight="1" x14ac:dyDescent="0.25">
      <c r="A75" s="69"/>
      <c r="B75" s="22" t="s">
        <v>48</v>
      </c>
      <c r="C75" s="262">
        <f>SQRT(SimpRand!C71)</f>
        <v>0</v>
      </c>
      <c r="D75" s="23" t="s">
        <v>6</v>
      </c>
      <c r="E75" s="5"/>
      <c r="F75" s="5"/>
      <c r="G75" s="5"/>
      <c r="H75" s="5"/>
      <c r="I75" s="70"/>
      <c r="J75" s="5"/>
      <c r="K75" s="9"/>
    </row>
    <row r="76" spans="1:18" ht="15" customHeight="1" x14ac:dyDescent="0.25">
      <c r="A76" s="69"/>
      <c r="B76" s="22" t="s">
        <v>49</v>
      </c>
      <c r="C76" s="262">
        <f>SQRT(SimpRand!C72)</f>
        <v>0</v>
      </c>
      <c r="D76" s="23" t="s">
        <v>6</v>
      </c>
      <c r="E76" s="5"/>
      <c r="F76" s="5"/>
      <c r="G76" s="5"/>
      <c r="H76" s="5"/>
      <c r="I76" s="70"/>
      <c r="J76" s="5"/>
      <c r="K76" s="9"/>
    </row>
    <row r="77" spans="1:18" ht="15" customHeight="1" x14ac:dyDescent="0.25">
      <c r="A77" s="69"/>
      <c r="B77" s="22" t="s">
        <v>50</v>
      </c>
      <c r="C77" s="262">
        <f>SQRT(SimpRand!C73)</f>
        <v>0</v>
      </c>
      <c r="D77" s="23" t="s">
        <v>6</v>
      </c>
      <c r="E77" s="5"/>
      <c r="F77" s="5"/>
      <c r="G77" s="5"/>
      <c r="H77" s="5"/>
      <c r="I77" s="70"/>
      <c r="J77" s="5"/>
      <c r="K77" s="9"/>
    </row>
    <row r="78" spans="1:18" ht="15" customHeight="1" x14ac:dyDescent="0.25">
      <c r="A78" s="69"/>
      <c r="B78" s="22" t="s">
        <v>51</v>
      </c>
      <c r="C78" s="262">
        <f>SQRT(SimpRand!C74)</f>
        <v>0</v>
      </c>
      <c r="D78" s="23" t="s">
        <v>6</v>
      </c>
      <c r="E78" s="5"/>
      <c r="F78" s="5"/>
      <c r="G78" s="5"/>
      <c r="H78" s="5"/>
      <c r="I78" s="70"/>
      <c r="J78" s="5"/>
      <c r="K78" s="9"/>
    </row>
    <row r="79" spans="1:18" ht="15" customHeight="1" x14ac:dyDescent="0.25">
      <c r="A79" s="69"/>
      <c r="B79" s="22" t="s">
        <v>52</v>
      </c>
      <c r="C79" s="262">
        <f>SQRT(SimpRand!C75)</f>
        <v>0</v>
      </c>
      <c r="D79" s="23" t="s">
        <v>6</v>
      </c>
      <c r="E79" s="5"/>
      <c r="F79" s="5"/>
      <c r="G79" s="5"/>
      <c r="H79" s="5"/>
      <c r="I79" s="70"/>
      <c r="J79" s="5"/>
      <c r="K79" s="9"/>
    </row>
    <row r="80" spans="1:18" ht="15" customHeight="1" thickBot="1" x14ac:dyDescent="0.3">
      <c r="A80" s="72"/>
      <c r="B80" s="429" t="s">
        <v>53</v>
      </c>
      <c r="C80" s="430">
        <f>SQRT(SimpRand!C76)</f>
        <v>0</v>
      </c>
      <c r="D80" s="431" t="s">
        <v>6</v>
      </c>
      <c r="E80" s="432"/>
      <c r="F80" s="73"/>
      <c r="G80" s="73"/>
      <c r="H80" s="73"/>
      <c r="I80" s="74"/>
      <c r="J80" s="5"/>
      <c r="K80" s="9"/>
    </row>
    <row r="81" spans="1:12" ht="15" customHeight="1" thickBot="1" x14ac:dyDescent="0.3">
      <c r="A81" s="95"/>
      <c r="B81" s="91"/>
      <c r="C81" s="60"/>
      <c r="D81" s="92"/>
      <c r="E81" s="5"/>
      <c r="F81" s="5"/>
      <c r="G81" s="5"/>
      <c r="H81" s="5"/>
      <c r="I81" s="5"/>
      <c r="J81" s="5"/>
      <c r="K81" s="9"/>
    </row>
    <row r="82" spans="1:12" ht="20.25" customHeight="1" thickBot="1" x14ac:dyDescent="0.4">
      <c r="A82" s="93"/>
      <c r="B82" s="491" t="s">
        <v>64</v>
      </c>
      <c r="C82" s="491"/>
      <c r="D82" s="491"/>
      <c r="E82" s="491"/>
      <c r="F82" s="491"/>
      <c r="G82" s="491"/>
      <c r="H82" s="491"/>
      <c r="I82" s="499"/>
      <c r="J82" s="67"/>
      <c r="K82" s="76"/>
      <c r="L82" s="76"/>
    </row>
    <row r="83" spans="1:12" ht="13.5" customHeight="1" x14ac:dyDescent="0.25">
      <c r="A83" s="453"/>
      <c r="B83" s="454"/>
      <c r="C83" s="454"/>
      <c r="D83" s="454"/>
      <c r="E83" s="455"/>
      <c r="F83" s="454"/>
      <c r="G83" s="455"/>
      <c r="H83" s="456"/>
      <c r="I83" s="457"/>
      <c r="J83" s="67"/>
      <c r="K83" s="76"/>
      <c r="L83" s="76"/>
    </row>
    <row r="84" spans="1:12" ht="14.25" customHeight="1" x14ac:dyDescent="0.25">
      <c r="A84" s="458"/>
      <c r="B84" s="207"/>
      <c r="C84" s="462" t="s">
        <v>65</v>
      </c>
      <c r="D84" s="205"/>
      <c r="E84" s="208" t="s">
        <v>3</v>
      </c>
      <c r="F84" s="463"/>
      <c r="G84" s="462" t="s">
        <v>4</v>
      </c>
      <c r="H84" s="67"/>
      <c r="I84" s="96"/>
      <c r="J84" s="67"/>
      <c r="K84" s="76"/>
      <c r="L84" s="76"/>
    </row>
    <row r="85" spans="1:12" ht="15" customHeight="1" x14ac:dyDescent="0.25">
      <c r="A85" s="459"/>
      <c r="B85" s="77"/>
      <c r="C85" s="452" t="s">
        <v>9</v>
      </c>
      <c r="D85" s="210"/>
      <c r="E85" s="212" t="s">
        <v>8</v>
      </c>
      <c r="F85" s="464"/>
      <c r="G85" s="452" t="s">
        <v>9</v>
      </c>
      <c r="H85" s="67"/>
      <c r="I85" s="96"/>
      <c r="J85" s="67"/>
      <c r="K85" s="76"/>
      <c r="L85" s="76"/>
    </row>
    <row r="86" spans="1:12" ht="15" customHeight="1" x14ac:dyDescent="0.25">
      <c r="A86" s="500" t="s">
        <v>67</v>
      </c>
      <c r="B86" s="501"/>
      <c r="C86" s="227">
        <f>CHOOSE(COUNT($C$15:$C$44)-1,G86,G87,G88,G89,G90,G91,G92,G93,G94,G95,G96,G97,G98,G99,G100,G101,G102,G103,G104,G105,G106,G107,G108,G109,G110,G111,G112,G113,G114)</f>
        <v>1.3109999999999999</v>
      </c>
      <c r="D86" s="460"/>
      <c r="E86" s="214">
        <v>1</v>
      </c>
      <c r="F86" s="460"/>
      <c r="G86" s="461">
        <v>3.0779999999999998</v>
      </c>
      <c r="H86" s="67"/>
      <c r="I86" s="96"/>
      <c r="J86" s="67"/>
      <c r="K86" s="76"/>
      <c r="L86" s="76"/>
    </row>
    <row r="87" spans="1:12" ht="15" customHeight="1" x14ac:dyDescent="0.25">
      <c r="A87" s="500" t="s">
        <v>68</v>
      </c>
      <c r="B87" s="501"/>
      <c r="C87" s="227">
        <f>CHOOSE(COUNT($C$51:$C$80)-1,G86,G87,G88,G89,G90,G91,G92,G93,G94,G95,G96,G97,G98,G99,G100,G101,G102,G103,G104,G105,G106,G107,G108,G109,G110,G111,G112,G113,G114)</f>
        <v>1.3109999999999999</v>
      </c>
      <c r="D87" s="460"/>
      <c r="E87" s="214">
        <v>2</v>
      </c>
      <c r="F87" s="460"/>
      <c r="G87" s="461">
        <v>1.8859999999999999</v>
      </c>
      <c r="H87" s="67"/>
      <c r="I87" s="96"/>
      <c r="J87" s="67"/>
      <c r="K87" s="76"/>
      <c r="L87" s="76"/>
    </row>
    <row r="88" spans="1:12" ht="15" customHeight="1" x14ac:dyDescent="0.25">
      <c r="A88" s="95"/>
      <c r="B88" s="211"/>
      <c r="C88" s="206"/>
      <c r="D88" s="460"/>
      <c r="E88" s="214">
        <v>3</v>
      </c>
      <c r="F88" s="460"/>
      <c r="G88" s="461">
        <v>1.6379999999999999</v>
      </c>
      <c r="H88" s="67"/>
      <c r="I88" s="96"/>
      <c r="J88" s="67"/>
      <c r="K88" s="76"/>
      <c r="L88" s="76"/>
    </row>
    <row r="89" spans="1:12" ht="15" customHeight="1" x14ac:dyDescent="0.25">
      <c r="A89" s="95"/>
      <c r="B89" s="211"/>
      <c r="C89" s="211"/>
      <c r="D89" s="460"/>
      <c r="E89" s="214">
        <v>4</v>
      </c>
      <c r="F89" s="460"/>
      <c r="G89" s="461">
        <v>1.5329999999999999</v>
      </c>
      <c r="H89" s="67"/>
      <c r="I89" s="96"/>
      <c r="J89" s="67"/>
      <c r="K89" s="76"/>
      <c r="L89" s="76"/>
    </row>
    <row r="90" spans="1:12" ht="15" customHeight="1" x14ac:dyDescent="0.25">
      <c r="A90" s="95"/>
      <c r="B90" s="211"/>
      <c r="C90" s="211"/>
      <c r="D90" s="460"/>
      <c r="E90" s="214">
        <v>5</v>
      </c>
      <c r="F90" s="460"/>
      <c r="G90" s="461">
        <v>1.476</v>
      </c>
      <c r="H90" s="67"/>
      <c r="I90" s="96"/>
      <c r="J90" s="67"/>
      <c r="K90" s="76"/>
      <c r="L90" s="76"/>
    </row>
    <row r="91" spans="1:12" ht="15" customHeight="1" x14ac:dyDescent="0.25">
      <c r="A91" s="95"/>
      <c r="B91" s="211"/>
      <c r="C91" s="211"/>
      <c r="D91" s="460"/>
      <c r="E91" s="214">
        <v>6</v>
      </c>
      <c r="F91" s="460"/>
      <c r="G91" s="461">
        <v>1.44</v>
      </c>
      <c r="H91" s="67"/>
      <c r="I91" s="96"/>
      <c r="J91" s="67"/>
      <c r="K91" s="76"/>
      <c r="L91" s="76"/>
    </row>
    <row r="92" spans="1:12" ht="15" customHeight="1" x14ac:dyDescent="0.25">
      <c r="A92" s="95"/>
      <c r="B92" s="211"/>
      <c r="C92" s="211"/>
      <c r="D92" s="460"/>
      <c r="E92" s="214">
        <v>7</v>
      </c>
      <c r="F92" s="460"/>
      <c r="G92" s="461">
        <v>1.415</v>
      </c>
      <c r="H92" s="67"/>
      <c r="I92" s="96"/>
      <c r="J92" s="67"/>
      <c r="K92" s="76"/>
      <c r="L92" s="76"/>
    </row>
    <row r="93" spans="1:12" ht="15" customHeight="1" x14ac:dyDescent="0.25">
      <c r="A93" s="95"/>
      <c r="B93" s="211"/>
      <c r="C93" s="211"/>
      <c r="D93" s="460"/>
      <c r="E93" s="214">
        <v>8</v>
      </c>
      <c r="F93" s="460"/>
      <c r="G93" s="461">
        <v>1.397</v>
      </c>
      <c r="H93" s="67"/>
      <c r="I93" s="96"/>
      <c r="J93" s="67"/>
      <c r="K93" s="76"/>
      <c r="L93" s="76"/>
    </row>
    <row r="94" spans="1:12" ht="15" customHeight="1" x14ac:dyDescent="0.25">
      <c r="A94" s="95"/>
      <c r="B94" s="211"/>
      <c r="C94" s="211"/>
      <c r="D94" s="460"/>
      <c r="E94" s="214">
        <v>9</v>
      </c>
      <c r="F94" s="460"/>
      <c r="G94" s="461">
        <v>1.393</v>
      </c>
      <c r="H94" s="67"/>
      <c r="I94" s="96"/>
      <c r="J94" s="67"/>
      <c r="K94" s="76"/>
      <c r="L94" s="76"/>
    </row>
    <row r="95" spans="1:12" ht="15" customHeight="1" x14ac:dyDescent="0.25">
      <c r="A95" s="95"/>
      <c r="B95" s="211"/>
      <c r="C95" s="211"/>
      <c r="D95" s="460"/>
      <c r="E95" s="214">
        <v>10</v>
      </c>
      <c r="F95" s="460"/>
      <c r="G95" s="461">
        <v>1.3720000000000001</v>
      </c>
      <c r="H95" s="67"/>
      <c r="I95" s="96"/>
      <c r="J95" s="67"/>
      <c r="K95" s="76"/>
      <c r="L95" s="76"/>
    </row>
    <row r="96" spans="1:12" ht="15" customHeight="1" x14ac:dyDescent="0.25">
      <c r="A96" s="95"/>
      <c r="B96" s="211"/>
      <c r="C96" s="211"/>
      <c r="D96" s="460"/>
      <c r="E96" s="214">
        <v>11</v>
      </c>
      <c r="F96" s="460"/>
      <c r="G96" s="461">
        <v>1.363</v>
      </c>
      <c r="H96" s="67"/>
      <c r="I96" s="96"/>
      <c r="J96" s="67"/>
      <c r="K96" s="76"/>
      <c r="L96" s="76"/>
    </row>
    <row r="97" spans="1:12" ht="15" customHeight="1" x14ac:dyDescent="0.25">
      <c r="A97" s="95"/>
      <c r="B97" s="211"/>
      <c r="C97" s="211"/>
      <c r="D97" s="460"/>
      <c r="E97" s="214">
        <v>12</v>
      </c>
      <c r="F97" s="460"/>
      <c r="G97" s="461">
        <v>1.3560000000000001</v>
      </c>
      <c r="H97" s="67"/>
      <c r="I97" s="96"/>
      <c r="J97" s="67"/>
      <c r="K97" s="76"/>
      <c r="L97" s="76"/>
    </row>
    <row r="98" spans="1:12" ht="15" customHeight="1" x14ac:dyDescent="0.25">
      <c r="A98" s="95"/>
      <c r="B98" s="211"/>
      <c r="C98" s="211"/>
      <c r="D98" s="460"/>
      <c r="E98" s="214">
        <v>13</v>
      </c>
      <c r="F98" s="460"/>
      <c r="G98" s="461">
        <v>1.35</v>
      </c>
      <c r="H98" s="67"/>
      <c r="I98" s="96"/>
      <c r="J98" s="67"/>
      <c r="K98" s="76"/>
      <c r="L98" s="76"/>
    </row>
    <row r="99" spans="1:12" ht="18.75" customHeight="1" x14ac:dyDescent="0.25">
      <c r="A99" s="95"/>
      <c r="B99" s="211"/>
      <c r="C99" s="211"/>
      <c r="D99" s="460"/>
      <c r="E99" s="214">
        <v>14</v>
      </c>
      <c r="F99" s="460"/>
      <c r="G99" s="461">
        <v>1.345</v>
      </c>
      <c r="H99" s="67"/>
      <c r="I99" s="96"/>
      <c r="J99" s="67"/>
      <c r="K99" s="76"/>
      <c r="L99" s="76"/>
    </row>
    <row r="100" spans="1:12" ht="15" customHeight="1" x14ac:dyDescent="0.25">
      <c r="A100" s="95"/>
      <c r="B100" s="211"/>
      <c r="C100" s="211"/>
      <c r="D100" s="460"/>
      <c r="E100" s="214">
        <v>15</v>
      </c>
      <c r="F100" s="460"/>
      <c r="G100" s="461">
        <v>1.341</v>
      </c>
      <c r="H100" s="67"/>
      <c r="I100" s="96"/>
      <c r="J100" s="67"/>
      <c r="K100" s="76"/>
      <c r="L100" s="76"/>
    </row>
    <row r="101" spans="1:12" ht="15" customHeight="1" x14ac:dyDescent="0.25">
      <c r="A101" s="95"/>
      <c r="B101" s="211"/>
      <c r="C101" s="211"/>
      <c r="D101" s="460"/>
      <c r="E101" s="214">
        <v>16</v>
      </c>
      <c r="F101" s="460"/>
      <c r="G101" s="461">
        <v>1.337</v>
      </c>
      <c r="H101" s="67"/>
      <c r="I101" s="96"/>
      <c r="J101" s="67"/>
      <c r="K101" s="76"/>
      <c r="L101" s="76"/>
    </row>
    <row r="102" spans="1:12" ht="15" customHeight="1" x14ac:dyDescent="0.25">
      <c r="A102" s="95"/>
      <c r="B102" s="211"/>
      <c r="C102" s="211"/>
      <c r="D102" s="460"/>
      <c r="E102" s="214">
        <v>17</v>
      </c>
      <c r="F102" s="460"/>
      <c r="G102" s="461">
        <v>1.333</v>
      </c>
      <c r="H102" s="67"/>
      <c r="I102" s="96"/>
      <c r="J102" s="67"/>
      <c r="K102" s="76"/>
      <c r="L102" s="76"/>
    </row>
    <row r="103" spans="1:12" ht="15" customHeight="1" x14ac:dyDescent="0.25">
      <c r="A103" s="95"/>
      <c r="B103" s="211"/>
      <c r="C103" s="211"/>
      <c r="D103" s="460"/>
      <c r="E103" s="214">
        <v>18</v>
      </c>
      <c r="F103" s="460"/>
      <c r="G103" s="461">
        <v>1.33</v>
      </c>
      <c r="H103" s="67"/>
      <c r="I103" s="96"/>
      <c r="J103" s="67"/>
      <c r="K103" s="76"/>
      <c r="L103" s="76"/>
    </row>
    <row r="104" spans="1:12" ht="15" customHeight="1" x14ac:dyDescent="0.25">
      <c r="A104" s="95"/>
      <c r="B104" s="211"/>
      <c r="C104" s="211"/>
      <c r="D104" s="460"/>
      <c r="E104" s="214">
        <v>19</v>
      </c>
      <c r="F104" s="460"/>
      <c r="G104" s="461">
        <v>1.3280000000000001</v>
      </c>
      <c r="H104" s="67"/>
      <c r="I104" s="96"/>
      <c r="J104" s="67"/>
      <c r="K104" s="76"/>
      <c r="L104" s="76"/>
    </row>
    <row r="105" spans="1:12" ht="17.25" customHeight="1" x14ac:dyDescent="0.25">
      <c r="A105" s="95"/>
      <c r="B105" s="211"/>
      <c r="C105" s="211"/>
      <c r="D105" s="460"/>
      <c r="E105" s="214">
        <v>20</v>
      </c>
      <c r="F105" s="460"/>
      <c r="G105" s="461">
        <v>1.325</v>
      </c>
      <c r="H105" s="67"/>
      <c r="I105" s="96"/>
      <c r="J105" s="67"/>
      <c r="K105" s="76"/>
      <c r="L105" s="76"/>
    </row>
    <row r="106" spans="1:12" ht="15" customHeight="1" x14ac:dyDescent="0.25">
      <c r="A106" s="95"/>
      <c r="B106" s="211"/>
      <c r="C106" s="211"/>
      <c r="D106" s="460"/>
      <c r="E106" s="214">
        <v>21</v>
      </c>
      <c r="F106" s="460"/>
      <c r="G106" s="461">
        <v>1.323</v>
      </c>
      <c r="H106" s="67"/>
      <c r="I106" s="96"/>
      <c r="J106" s="67"/>
      <c r="K106" s="76"/>
      <c r="L106" s="76"/>
    </row>
    <row r="107" spans="1:12" ht="15" customHeight="1" x14ac:dyDescent="0.25">
      <c r="A107" s="95"/>
      <c r="B107" s="211"/>
      <c r="C107" s="211"/>
      <c r="D107" s="460"/>
      <c r="E107" s="214">
        <v>22</v>
      </c>
      <c r="F107" s="460"/>
      <c r="G107" s="461">
        <v>1.321</v>
      </c>
      <c r="H107" s="67"/>
      <c r="I107" s="96"/>
      <c r="J107" s="67"/>
      <c r="K107" s="76"/>
      <c r="L107" s="76"/>
    </row>
    <row r="108" spans="1:12" ht="15" customHeight="1" x14ac:dyDescent="0.25">
      <c r="A108" s="95"/>
      <c r="B108" s="211"/>
      <c r="C108" s="211"/>
      <c r="D108" s="460"/>
      <c r="E108" s="214">
        <v>23</v>
      </c>
      <c r="F108" s="460"/>
      <c r="G108" s="461">
        <v>1.319</v>
      </c>
      <c r="H108" s="67"/>
      <c r="I108" s="96"/>
      <c r="J108" s="67"/>
      <c r="K108" s="76"/>
      <c r="L108" s="76"/>
    </row>
    <row r="109" spans="1:12" ht="15" customHeight="1" x14ac:dyDescent="0.25">
      <c r="A109" s="95"/>
      <c r="B109" s="211"/>
      <c r="C109" s="211"/>
      <c r="D109" s="460"/>
      <c r="E109" s="214">
        <v>24</v>
      </c>
      <c r="F109" s="460"/>
      <c r="G109" s="461">
        <v>1.3180000000000001</v>
      </c>
      <c r="H109" s="67"/>
      <c r="I109" s="96"/>
      <c r="J109" s="67"/>
      <c r="K109" s="76"/>
      <c r="L109" s="76"/>
    </row>
    <row r="110" spans="1:12" ht="15" customHeight="1" x14ac:dyDescent="0.25">
      <c r="A110" s="95"/>
      <c r="B110" s="211"/>
      <c r="C110" s="211"/>
      <c r="D110" s="460"/>
      <c r="E110" s="214">
        <v>25</v>
      </c>
      <c r="F110" s="460"/>
      <c r="G110" s="461">
        <v>1.3160000000000001</v>
      </c>
      <c r="H110" s="67"/>
      <c r="I110" s="96"/>
      <c r="J110" s="67"/>
      <c r="K110" s="76"/>
      <c r="L110" s="76"/>
    </row>
    <row r="111" spans="1:12" ht="15" customHeight="1" x14ac:dyDescent="0.25">
      <c r="A111" s="95"/>
      <c r="B111" s="211"/>
      <c r="C111" s="211"/>
      <c r="D111" s="460"/>
      <c r="E111" s="214">
        <v>26</v>
      </c>
      <c r="F111" s="460"/>
      <c r="G111" s="461">
        <v>1.3149999999999999</v>
      </c>
      <c r="H111" s="67"/>
      <c r="I111" s="96"/>
      <c r="J111" s="67"/>
      <c r="K111" s="76"/>
      <c r="L111" s="76"/>
    </row>
    <row r="112" spans="1:12" ht="15" customHeight="1" x14ac:dyDescent="0.25">
      <c r="A112" s="95"/>
      <c r="B112" s="211"/>
      <c r="C112" s="211"/>
      <c r="D112" s="460"/>
      <c r="E112" s="214">
        <v>27</v>
      </c>
      <c r="F112" s="460"/>
      <c r="G112" s="461">
        <v>1.3140000000000001</v>
      </c>
      <c r="H112" s="67"/>
      <c r="I112" s="96"/>
      <c r="J112" s="67"/>
      <c r="K112" s="76"/>
      <c r="L112" s="76"/>
    </row>
    <row r="113" spans="1:12" ht="12" customHeight="1" x14ac:dyDescent="0.25">
      <c r="A113" s="95"/>
      <c r="B113" s="211"/>
      <c r="C113" s="211"/>
      <c r="D113" s="460"/>
      <c r="E113" s="214">
        <v>28</v>
      </c>
      <c r="F113" s="460"/>
      <c r="G113" s="461">
        <v>1.3129999999999999</v>
      </c>
      <c r="H113" s="67"/>
      <c r="I113" s="96"/>
      <c r="J113" s="67"/>
      <c r="K113" s="76"/>
      <c r="L113" s="76"/>
    </row>
    <row r="114" spans="1:12" ht="15" customHeight="1" x14ac:dyDescent="0.25">
      <c r="A114" s="459"/>
      <c r="B114" s="77"/>
      <c r="C114" s="77"/>
      <c r="D114" s="460"/>
      <c r="E114" s="214">
        <v>29</v>
      </c>
      <c r="F114" s="460"/>
      <c r="G114" s="461">
        <v>1.3109999999999999</v>
      </c>
      <c r="H114" s="67"/>
      <c r="I114" s="96"/>
      <c r="J114" s="67"/>
      <c r="K114" s="76"/>
      <c r="L114" s="76"/>
    </row>
    <row r="115" spans="1:12" ht="15" customHeight="1" x14ac:dyDescent="0.25">
      <c r="A115" s="95"/>
      <c r="B115" s="211"/>
      <c r="C115" s="211"/>
      <c r="D115" s="211"/>
      <c r="E115" s="216"/>
      <c r="F115" s="211"/>
      <c r="G115" s="220"/>
      <c r="H115" s="67"/>
      <c r="I115" s="96"/>
      <c r="J115" s="67"/>
      <c r="K115" s="76"/>
      <c r="L115" s="76"/>
    </row>
    <row r="116" spans="1:12" ht="15" customHeight="1" thickBot="1" x14ac:dyDescent="0.3">
      <c r="A116" s="97"/>
      <c r="B116" s="433"/>
      <c r="C116" s="433"/>
      <c r="D116" s="433"/>
      <c r="E116" s="434"/>
      <c r="F116" s="433"/>
      <c r="G116" s="435"/>
      <c r="H116" s="221"/>
      <c r="I116" s="222"/>
      <c r="J116" s="67"/>
      <c r="K116" s="76"/>
      <c r="L116" s="76"/>
    </row>
    <row r="117" spans="1:12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 x14ac:dyDescent="0.25">
      <c r="A118" s="373"/>
      <c r="C118" s="373"/>
      <c r="D118" s="76"/>
      <c r="E118" s="76"/>
      <c r="F118" s="76"/>
      <c r="G118" s="76"/>
      <c r="H118" s="76"/>
      <c r="I118" s="76"/>
      <c r="J118" s="76"/>
      <c r="K118" s="76"/>
      <c r="L118" s="76"/>
    </row>
  </sheetData>
  <mergeCells count="3">
    <mergeCell ref="B82:I82"/>
    <mergeCell ref="A86:B86"/>
    <mergeCell ref="A87:B87"/>
  </mergeCells>
  <phoneticPr fontId="0" type="noConversion"/>
  <pageMargins left="1" right="1" top="0.5" bottom="0.75" header="0.5" footer="0.5"/>
  <pageSetup scale="80" orientation="landscape" r:id="rId1"/>
  <headerFooter alignWithMargins="0">
    <oddHeader>&amp;C&amp;A</oddHeader>
    <oddFooter>&amp;LDHEC 3782 (3/2013)&amp;CPage &amp;P</oddFooter>
  </headerFooter>
  <rowBreaks count="2" manualBreakCount="2">
    <brk id="45" max="16383" man="1"/>
    <brk id="81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showGridLines="0" showZeros="0" zoomScaleNormal="100" zoomScaleSheetLayoutView="100" workbookViewId="0">
      <selection activeCell="H12" sqref="H12"/>
    </sheetView>
  </sheetViews>
  <sheetFormatPr defaultRowHeight="15.75" x14ac:dyDescent="0.25"/>
  <cols>
    <col min="1" max="1" width="2.140625" style="2" customWidth="1"/>
    <col min="2" max="2" width="14.42578125" style="2" customWidth="1"/>
    <col min="3" max="3" width="15" style="2" bestFit="1" customWidth="1"/>
    <col min="4" max="4" width="6.7109375" style="2" customWidth="1"/>
    <col min="5" max="5" width="3.5703125" style="2" customWidth="1"/>
    <col min="6" max="6" width="29.85546875" style="2" customWidth="1"/>
    <col min="7" max="7" width="14.42578125" style="2" customWidth="1"/>
    <col min="8" max="8" width="36.140625" style="2" customWidth="1"/>
    <col min="9" max="9" width="20.140625" style="2" customWidth="1"/>
    <col min="10" max="10" width="1.42578125" style="2" customWidth="1"/>
    <col min="11" max="12" width="9.140625" style="2"/>
    <col min="13" max="13" width="11" style="2" customWidth="1"/>
    <col min="14" max="14" width="11.7109375" style="2" customWidth="1"/>
    <col min="15" max="15" width="2.7109375" style="2" customWidth="1"/>
    <col min="16" max="16" width="14.140625" style="3" customWidth="1"/>
    <col min="17" max="17" width="2.42578125" style="2" customWidth="1"/>
    <col min="18" max="18" width="12.7109375" style="3" customWidth="1"/>
    <col min="19" max="16384" width="9.140625" style="2"/>
  </cols>
  <sheetData>
    <row r="1" spans="1:11" ht="11.2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25">
      <c r="A3" s="58"/>
      <c r="B3" s="58"/>
      <c r="C3" s="58"/>
      <c r="D3" s="58"/>
      <c r="E3" s="58"/>
      <c r="F3" s="58"/>
      <c r="G3" s="58"/>
      <c r="H3" s="243"/>
      <c r="I3" s="58"/>
      <c r="J3" s="58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1" ht="13.5" customHeight="1" thickBot="1" x14ac:dyDescent="0.3">
      <c r="A9" s="58"/>
      <c r="B9" s="58"/>
      <c r="C9" s="58"/>
      <c r="D9" s="58"/>
      <c r="E9" s="58"/>
      <c r="F9" s="58"/>
      <c r="G9" s="58"/>
      <c r="H9" s="58"/>
      <c r="I9" s="58"/>
      <c r="J9" s="58"/>
    </row>
    <row r="10" spans="1:11" ht="17.25" customHeight="1" thickBot="1" x14ac:dyDescent="0.3">
      <c r="A10" s="485" t="s">
        <v>0</v>
      </c>
      <c r="B10" s="486"/>
      <c r="C10" s="486"/>
      <c r="D10" s="486"/>
      <c r="E10" s="486"/>
      <c r="F10" s="486"/>
      <c r="G10" s="486"/>
      <c r="H10" s="487"/>
      <c r="I10" s="419"/>
      <c r="J10" s="5"/>
      <c r="K10" s="9"/>
    </row>
    <row r="11" spans="1:11" ht="15.75" customHeight="1" thickBot="1" x14ac:dyDescent="0.3">
      <c r="A11" s="488" t="s">
        <v>1</v>
      </c>
      <c r="B11" s="489"/>
      <c r="C11" s="489"/>
      <c r="D11" s="489"/>
      <c r="E11" s="489"/>
      <c r="F11" s="489"/>
      <c r="G11" s="489"/>
      <c r="H11" s="490"/>
      <c r="I11" s="420"/>
      <c r="J11" s="5"/>
      <c r="K11" s="66"/>
    </row>
    <row r="12" spans="1:11" ht="14.1" customHeight="1" x14ac:dyDescent="0.25">
      <c r="A12" s="69"/>
      <c r="B12" s="7" t="s">
        <v>5</v>
      </c>
      <c r="C12" s="1"/>
      <c r="D12" s="8" t="s">
        <v>6</v>
      </c>
      <c r="E12" s="5"/>
      <c r="F12" s="7" t="s">
        <v>7</v>
      </c>
      <c r="G12" s="9"/>
      <c r="H12" s="415"/>
      <c r="I12" s="10"/>
      <c r="J12" s="5"/>
      <c r="K12" s="66"/>
    </row>
    <row r="13" spans="1:11" ht="6" customHeight="1" thickBot="1" x14ac:dyDescent="0.3">
      <c r="A13" s="69"/>
      <c r="B13" s="5"/>
      <c r="C13" s="46"/>
      <c r="D13" s="5"/>
      <c r="E13" s="5"/>
      <c r="F13" s="5"/>
      <c r="G13" s="5"/>
      <c r="H13" s="70"/>
      <c r="I13" s="5"/>
      <c r="J13" s="5"/>
      <c r="K13" s="66"/>
    </row>
    <row r="14" spans="1:11" ht="14.1" customHeight="1" thickTop="1" x14ac:dyDescent="0.25">
      <c r="A14" s="69"/>
      <c r="B14" s="12" t="s">
        <v>10</v>
      </c>
      <c r="C14" s="47"/>
      <c r="D14" s="13"/>
      <c r="E14" s="5"/>
      <c r="F14" s="14" t="s">
        <v>11</v>
      </c>
      <c r="G14" s="15"/>
      <c r="H14" s="416"/>
      <c r="I14" s="5"/>
      <c r="J14" s="5"/>
      <c r="K14" s="66"/>
    </row>
    <row r="15" spans="1:11" ht="15" customHeight="1" thickBot="1" x14ac:dyDescent="0.3">
      <c r="A15" s="69"/>
      <c r="B15" s="17" t="s">
        <v>12</v>
      </c>
      <c r="C15" s="265" t="e">
        <f>ASIN((SimpRand!C13)/SUM(SimpRand!C13:'SimpRand'!C42))</f>
        <v>#DIV/0!</v>
      </c>
      <c r="D15" s="18" t="s">
        <v>6</v>
      </c>
      <c r="E15" s="5"/>
      <c r="F15" s="19" t="s">
        <v>13</v>
      </c>
      <c r="G15" s="20" t="s">
        <v>14</v>
      </c>
      <c r="H15" s="417" t="s">
        <v>15</v>
      </c>
      <c r="I15" s="5"/>
      <c r="J15" s="5"/>
      <c r="K15" s="66"/>
    </row>
    <row r="16" spans="1:11" ht="15" customHeight="1" thickTop="1" thickBot="1" x14ac:dyDescent="0.3">
      <c r="A16" s="69"/>
      <c r="B16" s="22" t="s">
        <v>16</v>
      </c>
      <c r="C16" s="265" t="e">
        <f>ASIN((SimpRand!C14)/SUM(SimpRand!C13:'SimpRand'!C42))</f>
        <v>#DIV/0!</v>
      </c>
      <c r="D16" s="23" t="s">
        <v>6</v>
      </c>
      <c r="E16" s="5"/>
      <c r="F16" s="264" t="e">
        <f>AVERAGE(C15:C44)</f>
        <v>#DIV/0!</v>
      </c>
      <c r="G16" s="259" t="e">
        <f>VAR(C15:C44)</f>
        <v>#DIV/0!</v>
      </c>
      <c r="H16" s="418" t="e">
        <f>((C86*C86)*G16)/((C12-F16)*(C12-F16))</f>
        <v>#VALUE!</v>
      </c>
      <c r="I16" s="5"/>
      <c r="J16" s="5"/>
      <c r="K16" s="66"/>
    </row>
    <row r="17" spans="1:11" ht="15" customHeight="1" thickTop="1" x14ac:dyDescent="0.25">
      <c r="A17" s="69"/>
      <c r="B17" s="22" t="s">
        <v>17</v>
      </c>
      <c r="C17" s="265" t="e">
        <f>ASIN((SimpRand!C15)/SUM(SimpRand!C13:'SimpRand'!C42))</f>
        <v>#DIV/0!</v>
      </c>
      <c r="D17" s="23" t="s">
        <v>6</v>
      </c>
      <c r="E17" s="5"/>
      <c r="F17" s="5"/>
      <c r="G17" s="5"/>
      <c r="H17" s="70"/>
      <c r="I17" s="5"/>
      <c r="J17" s="5"/>
      <c r="K17" s="66"/>
    </row>
    <row r="18" spans="1:11" ht="15" customHeight="1" x14ac:dyDescent="0.25">
      <c r="A18" s="69"/>
      <c r="B18" s="22" t="s">
        <v>19</v>
      </c>
      <c r="C18" s="265" t="e">
        <f>ASIN((SimpRand!C16)/SUM(SimpRand!C13:'SimpRand'!C42))</f>
        <v>#DIV/0!</v>
      </c>
      <c r="D18" s="23" t="s">
        <v>6</v>
      </c>
      <c r="E18" s="5"/>
      <c r="F18" s="5"/>
      <c r="G18" s="5"/>
      <c r="H18" s="70"/>
      <c r="I18" s="5"/>
      <c r="J18" s="5"/>
      <c r="K18" s="66"/>
    </row>
    <row r="19" spans="1:11" ht="15" customHeight="1" x14ac:dyDescent="0.25">
      <c r="A19" s="69"/>
      <c r="B19" s="22" t="s">
        <v>20</v>
      </c>
      <c r="C19" s="265" t="e">
        <f>ASIN((SimpRand!C17)/SUM(SimpRand!C13:'SimpRand'!C42))</f>
        <v>#DIV/0!</v>
      </c>
      <c r="D19" s="23" t="s">
        <v>6</v>
      </c>
      <c r="E19" s="5"/>
      <c r="F19" s="5"/>
      <c r="G19" s="5"/>
      <c r="H19" s="70"/>
      <c r="I19" s="426"/>
      <c r="J19" s="5"/>
      <c r="K19" s="66"/>
    </row>
    <row r="20" spans="1:11" ht="15" customHeight="1" x14ac:dyDescent="0.25">
      <c r="A20" s="69"/>
      <c r="B20" s="22" t="s">
        <v>21</v>
      </c>
      <c r="C20" s="265" t="e">
        <f>ASIN((SimpRand!C18)/SUM(SimpRand!C13:'SimpRand'!C42))</f>
        <v>#DIV/0!</v>
      </c>
      <c r="D20" s="23" t="s">
        <v>6</v>
      </c>
      <c r="E20" s="5"/>
      <c r="F20" s="5"/>
      <c r="G20" s="5"/>
      <c r="H20" s="70"/>
      <c r="I20" s="5"/>
      <c r="J20" s="5"/>
      <c r="K20" s="66"/>
    </row>
    <row r="21" spans="1:11" ht="15" customHeight="1" x14ac:dyDescent="0.25">
      <c r="A21" s="69"/>
      <c r="B21" s="22" t="s">
        <v>22</v>
      </c>
      <c r="C21" s="265" t="e">
        <f>ASIN((SimpRand!C19)/SUM(SimpRand!C13:'SimpRand'!C42))</f>
        <v>#DIV/0!</v>
      </c>
      <c r="D21" s="23" t="s">
        <v>6</v>
      </c>
      <c r="E21" s="5"/>
      <c r="F21" s="5"/>
      <c r="G21" s="5"/>
      <c r="H21" s="70"/>
      <c r="I21" s="5"/>
      <c r="J21" s="5"/>
      <c r="K21" s="66"/>
    </row>
    <row r="22" spans="1:11" ht="15" customHeight="1" x14ac:dyDescent="0.25">
      <c r="A22" s="69"/>
      <c r="B22" s="22" t="s">
        <v>23</v>
      </c>
      <c r="C22" s="265" t="e">
        <f>ASIN((SimpRand!C20)/SUM(SimpRand!C13:'SimpRand'!C42))</f>
        <v>#DIV/0!</v>
      </c>
      <c r="D22" s="23" t="s">
        <v>6</v>
      </c>
      <c r="E22" s="5"/>
      <c r="F22" s="5"/>
      <c r="G22" s="5"/>
      <c r="H22" s="70"/>
      <c r="I22" s="5"/>
      <c r="J22" s="5"/>
      <c r="K22" s="66"/>
    </row>
    <row r="23" spans="1:11" ht="15" customHeight="1" x14ac:dyDescent="0.25">
      <c r="A23" s="69"/>
      <c r="B23" s="22" t="s">
        <v>24</v>
      </c>
      <c r="C23" s="265" t="e">
        <f>ASIN((SimpRand!C21)/SUM(SimpRand!C13:'SimpRand'!C42))</f>
        <v>#DIV/0!</v>
      </c>
      <c r="D23" s="23" t="s">
        <v>6</v>
      </c>
      <c r="E23" s="5"/>
      <c r="F23" s="5"/>
      <c r="G23" s="5"/>
      <c r="H23" s="70"/>
      <c r="I23" s="5"/>
      <c r="J23" s="5"/>
      <c r="K23" s="66"/>
    </row>
    <row r="24" spans="1:11" ht="15" customHeight="1" thickBot="1" x14ac:dyDescent="0.3">
      <c r="A24" s="69"/>
      <c r="B24" s="22" t="s">
        <v>25</v>
      </c>
      <c r="C24" s="265" t="e">
        <f>ASIN((SimpRand!C22)/SUM(SimpRand!C13:'SimpRand'!C42))</f>
        <v>#DIV/0!</v>
      </c>
      <c r="D24" s="23" t="s">
        <v>6</v>
      </c>
      <c r="E24" s="5"/>
      <c r="F24" s="5"/>
      <c r="G24" s="5"/>
      <c r="H24" s="70"/>
      <c r="I24" s="5"/>
      <c r="J24" s="5"/>
      <c r="K24" s="66"/>
    </row>
    <row r="25" spans="1:11" ht="15" customHeight="1" thickBot="1" x14ac:dyDescent="0.3">
      <c r="A25" s="69"/>
      <c r="B25" s="22" t="s">
        <v>32</v>
      </c>
      <c r="C25" s="265" t="e">
        <f>ASIN((SimpRand!C23)/SUM(SimpRand!C13:'SimpRand'!C42))</f>
        <v>#DIV/0!</v>
      </c>
      <c r="D25" s="23" t="s">
        <v>6</v>
      </c>
      <c r="E25" s="5"/>
      <c r="F25" s="5"/>
      <c r="G25" s="5"/>
      <c r="H25" s="266" t="s">
        <v>75</v>
      </c>
      <c r="I25" s="5"/>
      <c r="J25" s="5"/>
      <c r="K25" s="66"/>
    </row>
    <row r="26" spans="1:11" ht="15" customHeight="1" x14ac:dyDescent="0.25">
      <c r="A26" s="69"/>
      <c r="B26" s="22" t="s">
        <v>33</v>
      </c>
      <c r="C26" s="265" t="e">
        <f>ASIN((SimpRand!C24)/SUM(SimpRand!C13:'SimpRand'!C42))</f>
        <v>#DIV/0!</v>
      </c>
      <c r="D26" s="23" t="s">
        <v>6</v>
      </c>
      <c r="E26" s="5"/>
      <c r="F26" s="5"/>
      <c r="G26" s="5"/>
      <c r="H26" s="70"/>
      <c r="I26" s="5"/>
      <c r="J26" s="5"/>
      <c r="K26" s="66"/>
    </row>
    <row r="27" spans="1:11" ht="15" customHeight="1" x14ac:dyDescent="0.25">
      <c r="A27" s="69"/>
      <c r="B27" s="22" t="s">
        <v>34</v>
      </c>
      <c r="C27" s="265" t="e">
        <f>ASIN((SimpRand!C25)/SUM(SimpRand!C13:'SimpRand'!C42))</f>
        <v>#DIV/0!</v>
      </c>
      <c r="D27" s="23" t="s">
        <v>6</v>
      </c>
      <c r="E27" s="5"/>
      <c r="F27" s="5"/>
      <c r="G27" s="5"/>
      <c r="H27" s="70"/>
      <c r="I27" s="5"/>
      <c r="J27" s="5"/>
      <c r="K27" s="66"/>
    </row>
    <row r="28" spans="1:11" ht="15" customHeight="1" x14ac:dyDescent="0.25">
      <c r="A28" s="69"/>
      <c r="B28" s="22" t="s">
        <v>36</v>
      </c>
      <c r="C28" s="265" t="e">
        <f>ASIN((SimpRand!C26)/SUM(SimpRand!C13:'SimpRand'!C42))</f>
        <v>#DIV/0!</v>
      </c>
      <c r="D28" s="23" t="s">
        <v>6</v>
      </c>
      <c r="E28" s="5"/>
      <c r="F28" s="5"/>
      <c r="G28" s="5"/>
      <c r="H28" s="70"/>
      <c r="I28" s="5"/>
      <c r="J28" s="5"/>
      <c r="K28" s="66"/>
    </row>
    <row r="29" spans="1:11" ht="15" customHeight="1" x14ac:dyDescent="0.25">
      <c r="A29" s="69"/>
      <c r="B29" s="22" t="s">
        <v>37</v>
      </c>
      <c r="C29" s="265" t="e">
        <f>ASIN((SimpRand!C27)/SUM(SimpRand!C13:'SimpRand'!C42))</f>
        <v>#DIV/0!</v>
      </c>
      <c r="D29" s="23" t="s">
        <v>6</v>
      </c>
      <c r="E29" s="5"/>
      <c r="F29" s="5"/>
      <c r="G29" s="5"/>
      <c r="H29" s="70"/>
      <c r="I29" s="5"/>
      <c r="J29" s="5"/>
      <c r="K29" s="66"/>
    </row>
    <row r="30" spans="1:11" ht="15" customHeight="1" x14ac:dyDescent="0.25">
      <c r="A30" s="69"/>
      <c r="B30" s="22" t="s">
        <v>38</v>
      </c>
      <c r="C30" s="265" t="e">
        <f>ASIN((SimpRand!C28)/SUM(SimpRand!C13:'SimpRand'!C42))</f>
        <v>#DIV/0!</v>
      </c>
      <c r="D30" s="23" t="s">
        <v>6</v>
      </c>
      <c r="E30" s="5"/>
      <c r="F30" s="5"/>
      <c r="G30" s="5"/>
      <c r="H30" s="70"/>
      <c r="I30" s="5"/>
      <c r="J30" s="5"/>
      <c r="K30" s="66"/>
    </row>
    <row r="31" spans="1:11" ht="15" customHeight="1" x14ac:dyDescent="0.25">
      <c r="A31" s="69"/>
      <c r="B31" s="22" t="s">
        <v>39</v>
      </c>
      <c r="C31" s="265" t="e">
        <f>ASIN((SimpRand!C29)/SUM(SimpRand!C13:'SimpRand'!C42))</f>
        <v>#DIV/0!</v>
      </c>
      <c r="D31" s="23" t="s">
        <v>6</v>
      </c>
      <c r="E31" s="5"/>
      <c r="F31" s="5"/>
      <c r="G31" s="5"/>
      <c r="H31" s="70"/>
      <c r="I31" s="5"/>
      <c r="J31" s="5"/>
      <c r="K31" s="66"/>
    </row>
    <row r="32" spans="1:11" ht="15" customHeight="1" x14ac:dyDescent="0.25">
      <c r="A32" s="69"/>
      <c r="B32" s="22" t="s">
        <v>41</v>
      </c>
      <c r="C32" s="265" t="e">
        <f>ASIN((SimpRand!C30)/SUM(SimpRand!C13:'SimpRand'!C42))</f>
        <v>#DIV/0!</v>
      </c>
      <c r="D32" s="23" t="s">
        <v>6</v>
      </c>
      <c r="E32" s="5"/>
      <c r="F32" s="5"/>
      <c r="G32" s="5"/>
      <c r="H32" s="70"/>
      <c r="I32" s="5"/>
      <c r="J32" s="5"/>
      <c r="K32" s="66"/>
    </row>
    <row r="33" spans="1:18" ht="15" customHeight="1" x14ac:dyDescent="0.25">
      <c r="A33" s="69"/>
      <c r="B33" s="22" t="s">
        <v>42</v>
      </c>
      <c r="C33" s="265" t="e">
        <f>ASIN((SimpRand!C31)/SUM(SimpRand!C13:'SimpRand'!C42))</f>
        <v>#DIV/0!</v>
      </c>
      <c r="D33" s="23" t="s">
        <v>6</v>
      </c>
      <c r="E33" s="5"/>
      <c r="F33" s="5"/>
      <c r="G33" s="5"/>
      <c r="H33" s="70"/>
      <c r="I33" s="5"/>
      <c r="J33" s="5"/>
      <c r="K33" s="66"/>
    </row>
    <row r="34" spans="1:18" ht="15" customHeight="1" x14ac:dyDescent="0.25">
      <c r="A34" s="69"/>
      <c r="B34" s="61" t="s">
        <v>43</v>
      </c>
      <c r="C34" s="265" t="e">
        <f>ASIN((SimpRand!C32)/SUM(SimpRand!C13:'SimpRand'!C42))</f>
        <v>#DIV/0!</v>
      </c>
      <c r="D34" s="62" t="s">
        <v>6</v>
      </c>
      <c r="E34" s="5"/>
      <c r="F34" s="5"/>
      <c r="G34" s="5"/>
      <c r="H34" s="70"/>
      <c r="I34" s="5"/>
      <c r="J34" s="5"/>
      <c r="K34" s="66"/>
      <c r="P34" s="2"/>
      <c r="R34" s="2"/>
    </row>
    <row r="35" spans="1:18" ht="15" customHeight="1" x14ac:dyDescent="0.25">
      <c r="A35" s="69"/>
      <c r="B35" s="61" t="s">
        <v>44</v>
      </c>
      <c r="C35" s="265" t="e">
        <f>ASIN((SimpRand!C33)/SUM(SimpRand!C13:'SimpRand'!C42))</f>
        <v>#DIV/0!</v>
      </c>
      <c r="D35" s="62" t="s">
        <v>6</v>
      </c>
      <c r="E35" s="5"/>
      <c r="F35" s="5"/>
      <c r="G35" s="5"/>
      <c r="H35" s="70"/>
      <c r="I35" s="5"/>
      <c r="J35" s="5"/>
      <c r="K35" s="66"/>
      <c r="P35" s="2"/>
      <c r="R35" s="2"/>
    </row>
    <row r="36" spans="1:18" ht="15" customHeight="1" x14ac:dyDescent="0.25">
      <c r="A36" s="69"/>
      <c r="B36" s="61" t="s">
        <v>45</v>
      </c>
      <c r="C36" s="265" t="e">
        <f>ASIN((SimpRand!C34)/SUM(SimpRand!C13:'SimpRand'!C42))</f>
        <v>#DIV/0!</v>
      </c>
      <c r="D36" s="62" t="s">
        <v>6</v>
      </c>
      <c r="E36" s="5"/>
      <c r="F36" s="5"/>
      <c r="G36" s="5"/>
      <c r="H36" s="70"/>
      <c r="I36" s="5"/>
      <c r="J36" s="5"/>
      <c r="K36" s="66"/>
      <c r="P36" s="2"/>
      <c r="R36" s="2"/>
    </row>
    <row r="37" spans="1:18" ht="15" customHeight="1" x14ac:dyDescent="0.25">
      <c r="A37" s="69"/>
      <c r="B37" s="61" t="s">
        <v>46</v>
      </c>
      <c r="C37" s="265" t="e">
        <f>ASIN((SimpRand!C35)/SUM(SimpRand!C13:'SimpRand'!C42))</f>
        <v>#DIV/0!</v>
      </c>
      <c r="D37" s="62" t="s">
        <v>6</v>
      </c>
      <c r="E37" s="5"/>
      <c r="F37" s="5"/>
      <c r="G37" s="5"/>
      <c r="H37" s="70"/>
      <c r="I37" s="5"/>
      <c r="J37" s="5"/>
      <c r="K37" s="66"/>
      <c r="P37" s="2"/>
      <c r="R37" s="2"/>
    </row>
    <row r="38" spans="1:18" ht="15" customHeight="1" x14ac:dyDescent="0.25">
      <c r="A38" s="69"/>
      <c r="B38" s="61" t="s">
        <v>47</v>
      </c>
      <c r="C38" s="265" t="e">
        <f>ASIN((SimpRand!C36)/SUM(SimpRand!C13:'SimpRand'!C42))</f>
        <v>#DIV/0!</v>
      </c>
      <c r="D38" s="62" t="s">
        <v>6</v>
      </c>
      <c r="E38" s="5"/>
      <c r="F38" s="5"/>
      <c r="G38" s="5"/>
      <c r="H38" s="70"/>
      <c r="I38" s="5"/>
      <c r="J38" s="5"/>
      <c r="K38" s="66"/>
      <c r="P38" s="2"/>
      <c r="R38" s="2"/>
    </row>
    <row r="39" spans="1:18" ht="15" customHeight="1" x14ac:dyDescent="0.25">
      <c r="A39" s="69"/>
      <c r="B39" s="61" t="s">
        <v>48</v>
      </c>
      <c r="C39" s="265" t="e">
        <f>ASIN((SimpRand!C37)/SUM(SimpRand!C13:'SimpRand'!C42))</f>
        <v>#DIV/0!</v>
      </c>
      <c r="D39" s="62" t="s">
        <v>6</v>
      </c>
      <c r="E39" s="5"/>
      <c r="F39" s="5"/>
      <c r="G39" s="5"/>
      <c r="H39" s="70"/>
      <c r="I39" s="5"/>
      <c r="J39" s="5"/>
      <c r="K39" s="66"/>
      <c r="P39" s="2"/>
      <c r="R39" s="2"/>
    </row>
    <row r="40" spans="1:18" ht="15" customHeight="1" x14ac:dyDescent="0.25">
      <c r="A40" s="69"/>
      <c r="B40" s="61" t="s">
        <v>49</v>
      </c>
      <c r="C40" s="265" t="e">
        <f>ASIN((SimpRand!C38)/SUM(SimpRand!C13:'SimpRand'!C42))</f>
        <v>#DIV/0!</v>
      </c>
      <c r="D40" s="62" t="s">
        <v>6</v>
      </c>
      <c r="E40" s="5"/>
      <c r="F40" s="5"/>
      <c r="G40" s="5"/>
      <c r="H40" s="70"/>
      <c r="I40" s="5"/>
      <c r="J40" s="5"/>
      <c r="K40" s="66"/>
      <c r="P40" s="2"/>
      <c r="R40" s="2"/>
    </row>
    <row r="41" spans="1:18" ht="15" customHeight="1" x14ac:dyDescent="0.25">
      <c r="A41" s="69"/>
      <c r="B41" s="61" t="s">
        <v>50</v>
      </c>
      <c r="C41" s="265" t="e">
        <f>ASIN((SimpRand!C39)/SUM(SimpRand!C13:'SimpRand'!C42))</f>
        <v>#DIV/0!</v>
      </c>
      <c r="D41" s="62" t="s">
        <v>6</v>
      </c>
      <c r="E41" s="5"/>
      <c r="F41" s="5"/>
      <c r="G41" s="5"/>
      <c r="H41" s="70"/>
      <c r="I41" s="5"/>
      <c r="J41" s="5"/>
      <c r="K41" s="66"/>
      <c r="P41" s="2"/>
      <c r="R41" s="2"/>
    </row>
    <row r="42" spans="1:18" ht="15" customHeight="1" x14ac:dyDescent="0.25">
      <c r="A42" s="69"/>
      <c r="B42" s="61" t="s">
        <v>51</v>
      </c>
      <c r="C42" s="265" t="e">
        <f>ASIN((SimpRand!C40)/SUM(SimpRand!C13:'SimpRand'!C42))</f>
        <v>#DIV/0!</v>
      </c>
      <c r="D42" s="62" t="s">
        <v>6</v>
      </c>
      <c r="E42" s="5"/>
      <c r="F42" s="5"/>
      <c r="G42" s="5"/>
      <c r="H42" s="70"/>
      <c r="I42" s="5"/>
      <c r="J42" s="5"/>
      <c r="K42" s="66"/>
      <c r="P42" s="2"/>
      <c r="R42" s="2"/>
    </row>
    <row r="43" spans="1:18" ht="15" customHeight="1" x14ac:dyDescent="0.25">
      <c r="A43" s="69"/>
      <c r="B43" s="61" t="s">
        <v>52</v>
      </c>
      <c r="C43" s="265" t="e">
        <f>ASIN((SimpRand!C41)/SUM(SimpRand!C13:'SimpRand'!C42))</f>
        <v>#DIV/0!</v>
      </c>
      <c r="D43" s="62" t="s">
        <v>6</v>
      </c>
      <c r="E43" s="5"/>
      <c r="F43" s="5"/>
      <c r="G43" s="5"/>
      <c r="H43" s="70"/>
      <c r="I43" s="5"/>
      <c r="J43" s="5"/>
      <c r="K43" s="66"/>
      <c r="P43" s="2"/>
      <c r="R43" s="2"/>
    </row>
    <row r="44" spans="1:18" ht="15" customHeight="1" x14ac:dyDescent="0.25">
      <c r="A44" s="69"/>
      <c r="B44" s="63" t="s">
        <v>53</v>
      </c>
      <c r="C44" s="265" t="e">
        <f>ASIN((SimpRand!C42)/SUM(SimpRand!C13:'SimpRand'!C42))</f>
        <v>#DIV/0!</v>
      </c>
      <c r="D44" s="64" t="s">
        <v>6</v>
      </c>
      <c r="E44" s="5"/>
      <c r="F44" s="5"/>
      <c r="G44" s="5"/>
      <c r="H44" s="70"/>
      <c r="I44" s="5"/>
      <c r="J44" s="5"/>
      <c r="K44" s="66"/>
      <c r="P44" s="2"/>
      <c r="R44" s="2"/>
    </row>
    <row r="45" spans="1:18" ht="9" customHeight="1" thickBot="1" x14ac:dyDescent="0.3">
      <c r="A45" s="72"/>
      <c r="B45" s="82"/>
      <c r="C45" s="83"/>
      <c r="D45" s="84"/>
      <c r="E45" s="73"/>
      <c r="F45" s="73"/>
      <c r="G45" s="73"/>
      <c r="H45" s="74"/>
      <c r="I45" s="5"/>
      <c r="J45" s="5"/>
      <c r="K45" s="9"/>
      <c r="P45" s="2"/>
      <c r="R45" s="2"/>
    </row>
    <row r="46" spans="1:18" ht="20.25" customHeight="1" thickBot="1" x14ac:dyDescent="0.3">
      <c r="A46" s="488" t="s">
        <v>26</v>
      </c>
      <c r="B46" s="489"/>
      <c r="C46" s="489"/>
      <c r="D46" s="489"/>
      <c r="E46" s="489"/>
      <c r="F46" s="489"/>
      <c r="G46" s="489"/>
      <c r="H46" s="489"/>
      <c r="I46" s="489"/>
      <c r="J46" s="427"/>
      <c r="L46" s="9"/>
      <c r="M46" s="6"/>
      <c r="N46" s="6"/>
      <c r="O46" s="6"/>
      <c r="P46" s="9"/>
      <c r="Q46" s="9"/>
      <c r="R46" s="9"/>
    </row>
    <row r="47" spans="1:18" ht="10.5" customHeight="1" x14ac:dyDescent="0.25">
      <c r="A47" s="69"/>
      <c r="B47" s="5"/>
      <c r="C47" s="46"/>
      <c r="D47" s="5"/>
      <c r="E47" s="5"/>
      <c r="F47" s="5"/>
      <c r="G47" s="5"/>
      <c r="H47" s="5"/>
      <c r="I47" s="5"/>
      <c r="J47" s="70"/>
      <c r="L47" s="9"/>
      <c r="M47" s="6"/>
      <c r="N47" s="6"/>
      <c r="O47" s="6"/>
      <c r="P47" s="9"/>
      <c r="Q47" s="9"/>
      <c r="R47" s="9"/>
    </row>
    <row r="48" spans="1:18" ht="15" customHeight="1" x14ac:dyDescent="0.25">
      <c r="A48" s="69"/>
      <c r="B48" s="26" t="str">
        <f>B12</f>
        <v xml:space="preserve">RT Value = </v>
      </c>
      <c r="C48" s="59">
        <f>C12</f>
        <v>0</v>
      </c>
      <c r="D48" s="27" t="str">
        <f>D12</f>
        <v>(ppm)</v>
      </c>
      <c r="E48" s="5"/>
      <c r="F48" s="26" t="str">
        <f>F12</f>
        <v>Chemical Concentration of:</v>
      </c>
      <c r="G48" s="5"/>
      <c r="H48" s="59">
        <f>H12</f>
        <v>0</v>
      </c>
      <c r="I48" s="5"/>
      <c r="J48" s="70"/>
      <c r="L48" s="9"/>
      <c r="M48" s="6"/>
      <c r="N48" s="6"/>
      <c r="O48" s="6"/>
      <c r="P48" s="9"/>
      <c r="Q48" s="9"/>
      <c r="R48" s="9"/>
    </row>
    <row r="49" spans="1:18" ht="9" customHeight="1" thickBot="1" x14ac:dyDescent="0.3">
      <c r="A49" s="69"/>
      <c r="B49" s="5"/>
      <c r="C49" s="46"/>
      <c r="D49" s="5"/>
      <c r="E49" s="5"/>
      <c r="F49" s="5"/>
      <c r="G49" s="5"/>
      <c r="H49" s="5"/>
      <c r="I49" s="5"/>
      <c r="J49" s="70"/>
      <c r="L49" s="9"/>
      <c r="M49" s="6"/>
      <c r="N49" s="6"/>
      <c r="O49" s="6"/>
      <c r="P49" s="9"/>
      <c r="Q49" s="9"/>
      <c r="R49" s="9"/>
    </row>
    <row r="50" spans="1:18" ht="15" customHeight="1" thickTop="1" x14ac:dyDescent="0.25">
      <c r="A50" s="69"/>
      <c r="B50" s="12" t="s">
        <v>10</v>
      </c>
      <c r="C50" s="47"/>
      <c r="D50" s="13"/>
      <c r="E50" s="5"/>
      <c r="F50" s="14" t="s">
        <v>11</v>
      </c>
      <c r="G50" s="15"/>
      <c r="H50" s="28"/>
      <c r="I50" s="16"/>
      <c r="J50" s="70"/>
      <c r="L50" s="9"/>
      <c r="M50" s="6"/>
      <c r="N50" s="6"/>
      <c r="O50" s="6"/>
      <c r="P50" s="9"/>
      <c r="Q50" s="9"/>
      <c r="R50" s="9"/>
    </row>
    <row r="51" spans="1:18" ht="15" customHeight="1" x14ac:dyDescent="0.25">
      <c r="A51" s="69"/>
      <c r="B51" s="17" t="s">
        <v>12</v>
      </c>
      <c r="C51" s="262" t="e">
        <f>ASIN((SimpRand!C47)/SUM(SimpRand!C47:'SimpRand'!C76))</f>
        <v>#DIV/0!</v>
      </c>
      <c r="D51" s="18" t="s">
        <v>6</v>
      </c>
      <c r="E51" s="5"/>
      <c r="F51" s="19" t="s">
        <v>13</v>
      </c>
      <c r="G51" s="20" t="s">
        <v>14</v>
      </c>
      <c r="H51" s="20" t="s">
        <v>27</v>
      </c>
      <c r="I51" s="21" t="s">
        <v>28</v>
      </c>
      <c r="J51" s="70"/>
      <c r="L51" s="9"/>
      <c r="M51" s="6"/>
      <c r="N51" s="6"/>
      <c r="O51" s="6"/>
      <c r="P51" s="75"/>
      <c r="Q51" s="9"/>
      <c r="R51" s="75"/>
    </row>
    <row r="52" spans="1:18" ht="15" customHeight="1" thickBot="1" x14ac:dyDescent="0.3">
      <c r="A52" s="69"/>
      <c r="B52" s="22" t="s">
        <v>16</v>
      </c>
      <c r="C52" s="262" t="e">
        <f>ASIN((SimpRand!C48)/SUM(SimpRand!C47:'SimpRand'!C76))</f>
        <v>#DIV/0!</v>
      </c>
      <c r="D52" s="23" t="s">
        <v>6</v>
      </c>
      <c r="E52" s="5"/>
      <c r="F52" s="261" t="e">
        <f>AVERAGE(C51:C80)</f>
        <v>#DIV/0!</v>
      </c>
      <c r="G52" s="260" t="e">
        <f>VAR(C51:C80)</f>
        <v>#DIV/0!</v>
      </c>
      <c r="H52" s="260" t="e">
        <f>STDEV(C51:C80)</f>
        <v>#DIV/0!</v>
      </c>
      <c r="I52" s="258" t="e">
        <f>H52/SQRT(COUNT(C51:C80))</f>
        <v>#DIV/0!</v>
      </c>
      <c r="J52" s="70"/>
      <c r="L52" s="9"/>
      <c r="M52" s="6"/>
      <c r="N52" s="6"/>
      <c r="O52" s="6"/>
      <c r="P52" s="75"/>
      <c r="Q52" s="9"/>
      <c r="R52" s="75"/>
    </row>
    <row r="53" spans="1:18" ht="15" customHeight="1" thickTop="1" x14ac:dyDescent="0.25">
      <c r="A53" s="69"/>
      <c r="B53" s="22" t="s">
        <v>17</v>
      </c>
      <c r="C53" s="262" t="e">
        <f>ASIN((SimpRand!C49)/SUM(SimpRand!C47:'SimpRand'!C76))</f>
        <v>#DIV/0!</v>
      </c>
      <c r="D53" s="23" t="s">
        <v>6</v>
      </c>
      <c r="E53" s="5"/>
      <c r="F53" s="29"/>
      <c r="G53" s="29"/>
      <c r="H53" s="29"/>
      <c r="I53" s="5"/>
      <c r="J53" s="70"/>
      <c r="L53" s="9"/>
      <c r="M53" s="6"/>
      <c r="N53" s="6"/>
      <c r="O53" s="6"/>
      <c r="P53" s="75"/>
      <c r="Q53" s="9"/>
      <c r="R53" s="75"/>
    </row>
    <row r="54" spans="1:18" ht="15" customHeight="1" x14ac:dyDescent="0.25">
      <c r="A54" s="69"/>
      <c r="B54" s="22" t="s">
        <v>19</v>
      </c>
      <c r="C54" s="262" t="e">
        <f>ASIN((SimpRand!C50)/SUM(SimpRand!C47:'SimpRand'!C76))</f>
        <v>#DIV/0!</v>
      </c>
      <c r="D54" s="23" t="s">
        <v>6</v>
      </c>
      <c r="E54" s="5"/>
      <c r="F54" s="30" t="s">
        <v>29</v>
      </c>
      <c r="G54" s="31"/>
      <c r="H54" s="31"/>
      <c r="I54" s="32"/>
      <c r="J54" s="70"/>
      <c r="L54" s="9"/>
      <c r="M54" s="6"/>
      <c r="N54" s="6"/>
      <c r="O54" s="6"/>
      <c r="P54" s="75"/>
      <c r="Q54" s="9"/>
      <c r="R54" s="75"/>
    </row>
    <row r="55" spans="1:18" ht="15" customHeight="1" x14ac:dyDescent="0.25">
      <c r="A55" s="69"/>
      <c r="B55" s="22" t="s">
        <v>20</v>
      </c>
      <c r="C55" s="262" t="e">
        <f>ASIN((SimpRand!C51)/SUM(SimpRand!C47:'SimpRand'!C76))</f>
        <v>#DIV/0!</v>
      </c>
      <c r="D55" s="23" t="s">
        <v>6</v>
      </c>
      <c r="E55" s="5"/>
      <c r="F55" s="33" t="s">
        <v>71</v>
      </c>
      <c r="G55" s="34"/>
      <c r="H55" s="34"/>
      <c r="I55" s="35"/>
      <c r="J55" s="70"/>
      <c r="L55" s="9"/>
      <c r="M55" s="6"/>
      <c r="N55" s="6"/>
      <c r="O55" s="6"/>
      <c r="P55" s="75"/>
      <c r="Q55" s="9"/>
      <c r="R55" s="75"/>
    </row>
    <row r="56" spans="1:18" ht="15" customHeight="1" x14ac:dyDescent="0.25">
      <c r="A56" s="69"/>
      <c r="B56" s="22" t="s">
        <v>21</v>
      </c>
      <c r="C56" s="262" t="e">
        <f>ASIN((SimpRand!C52)/SUM(SimpRand!C47:'SimpRand'!C76))</f>
        <v>#DIV/0!</v>
      </c>
      <c r="D56" s="23" t="s">
        <v>6</v>
      </c>
      <c r="E56" s="5"/>
      <c r="F56" s="101" t="e">
        <f>IF(F52&gt;=C48,"Exceeds the Regulatory Threshold","Is Below the Regulatory Threshold")</f>
        <v>#DIV/0!</v>
      </c>
      <c r="G56" s="34"/>
      <c r="H56" s="34"/>
      <c r="I56" s="35"/>
      <c r="J56" s="70"/>
      <c r="L56" s="9"/>
      <c r="M56" s="6"/>
      <c r="N56" s="6"/>
      <c r="O56" s="6"/>
      <c r="P56" s="75"/>
      <c r="Q56" s="9"/>
      <c r="R56" s="75"/>
    </row>
    <row r="57" spans="1:18" ht="15" customHeight="1" x14ac:dyDescent="0.25">
      <c r="A57" s="69"/>
      <c r="B57" s="22" t="s">
        <v>22</v>
      </c>
      <c r="C57" s="262" t="e">
        <f>ASIN((SimpRand!C53)/SUM(SimpRand!C47:'SimpRand'!C76))</f>
        <v>#DIV/0!</v>
      </c>
      <c r="D57" s="23" t="s">
        <v>6</v>
      </c>
      <c r="E57" s="5"/>
      <c r="F57" s="36" t="e">
        <f>IF(F56="HAZARDOUS","STUDY IS COMPLETE","CONTINUE WITH STUDY")</f>
        <v>#DIV/0!</v>
      </c>
      <c r="G57" s="37"/>
      <c r="H57" s="37"/>
      <c r="I57" s="38"/>
      <c r="J57" s="70"/>
      <c r="L57" s="9"/>
      <c r="M57" s="6"/>
      <c r="N57" s="6"/>
      <c r="O57" s="6"/>
      <c r="P57" s="75"/>
      <c r="Q57" s="9"/>
      <c r="R57" s="75"/>
    </row>
    <row r="58" spans="1:18" ht="15" customHeight="1" thickBot="1" x14ac:dyDescent="0.3">
      <c r="A58" s="69"/>
      <c r="B58" s="22" t="s">
        <v>23</v>
      </c>
      <c r="C58" s="262" t="e">
        <f>ASIN((SimpRand!C54)/SUM(SimpRand!C47:'SimpRand'!C76))</f>
        <v>#DIV/0!</v>
      </c>
      <c r="D58" s="23" t="s">
        <v>6</v>
      </c>
      <c r="E58" s="5"/>
      <c r="F58" s="5"/>
      <c r="G58" s="5"/>
      <c r="H58" s="5"/>
      <c r="I58" s="5"/>
      <c r="J58" s="70"/>
      <c r="L58" s="9"/>
      <c r="M58" s="6"/>
      <c r="N58" s="6"/>
      <c r="O58" s="6"/>
      <c r="P58" s="75"/>
      <c r="Q58" s="9"/>
      <c r="R58" s="75"/>
    </row>
    <row r="59" spans="1:18" ht="15" customHeight="1" thickTop="1" x14ac:dyDescent="0.25">
      <c r="A59" s="69"/>
      <c r="B59" s="22" t="s">
        <v>24</v>
      </c>
      <c r="C59" s="262" t="e">
        <f>ASIN((SimpRand!C55)/SUM(SimpRand!C47:'SimpRand'!C76))</f>
        <v>#DIV/0!</v>
      </c>
      <c r="D59" s="23" t="s">
        <v>6</v>
      </c>
      <c r="E59" s="5"/>
      <c r="F59" s="39" t="e">
        <f>IF(ROUND(F52,0)&gt;ROUND(G52,0),"NON-TRANSFORMED DATA USED","USE TRANSFORMED DATA")</f>
        <v>#DIV/0!</v>
      </c>
      <c r="G59" s="28"/>
      <c r="H59" s="28"/>
      <c r="I59" s="16"/>
      <c r="J59" s="70"/>
      <c r="L59" s="9"/>
      <c r="M59" s="6"/>
      <c r="N59" s="6"/>
      <c r="O59" s="6"/>
      <c r="P59" s="75"/>
      <c r="Q59" s="9"/>
      <c r="R59" s="75"/>
    </row>
    <row r="60" spans="1:18" ht="15" customHeight="1" x14ac:dyDescent="0.25">
      <c r="A60" s="69"/>
      <c r="B60" s="22" t="s">
        <v>25</v>
      </c>
      <c r="C60" s="262" t="e">
        <f>ASIN((SimpRand!C56)/SUM(SimpRand!C47:'SimpRand'!C76))</f>
        <v>#DIV/0!</v>
      </c>
      <c r="D60" s="23" t="s">
        <v>6</v>
      </c>
      <c r="E60" s="5"/>
      <c r="F60" s="40" t="s">
        <v>30</v>
      </c>
      <c r="G60" s="41"/>
      <c r="H60" s="42" t="s">
        <v>31</v>
      </c>
      <c r="I60" s="85"/>
      <c r="J60" s="70"/>
      <c r="L60" s="9"/>
      <c r="M60" s="6"/>
      <c r="N60" s="6"/>
      <c r="O60" s="6"/>
      <c r="P60" s="75"/>
      <c r="Q60" s="9"/>
      <c r="R60" s="75"/>
    </row>
    <row r="61" spans="1:18" ht="15" customHeight="1" thickBot="1" x14ac:dyDescent="0.3">
      <c r="A61" s="69"/>
      <c r="B61" s="22" t="s">
        <v>32</v>
      </c>
      <c r="C61" s="262" t="e">
        <f>ASIN((SimpRand!C57)/SUM(SimpRand!C47:'SimpRand'!C76))</f>
        <v>#DIV/0!</v>
      </c>
      <c r="D61" s="23" t="s">
        <v>6</v>
      </c>
      <c r="E61" s="5"/>
      <c r="F61" s="257" t="e">
        <f>IF(F57="CONTINUE WITH STUDY",F52+C87*I52,"N/A")</f>
        <v>#DIV/0!</v>
      </c>
      <c r="G61" s="43"/>
      <c r="H61" s="256" t="e">
        <f>IF(F57="CONTINUE WITH STUDY",F52-C87*I52,"N/A")</f>
        <v>#DIV/0!</v>
      </c>
      <c r="I61" s="86"/>
      <c r="J61" s="70"/>
      <c r="L61" s="9"/>
      <c r="M61" s="9"/>
      <c r="N61" s="9"/>
      <c r="O61" s="9"/>
      <c r="P61" s="11" t="s">
        <v>18</v>
      </c>
      <c r="Q61" s="6"/>
      <c r="R61" s="11" t="s">
        <v>18</v>
      </c>
    </row>
    <row r="62" spans="1:18" ht="15" customHeight="1" thickTop="1" x14ac:dyDescent="0.25">
      <c r="A62" s="69"/>
      <c r="B62" s="22" t="s">
        <v>33</v>
      </c>
      <c r="C62" s="262" t="e">
        <f>ASIN((SimpRand!C58)/SUM(SimpRand!C47:'SimpRand'!C76))</f>
        <v>#DIV/0!</v>
      </c>
      <c r="D62" s="23" t="s">
        <v>6</v>
      </c>
      <c r="E62" s="5"/>
      <c r="F62" s="5"/>
      <c r="G62" s="5"/>
      <c r="H62" s="5"/>
      <c r="I62" s="5"/>
      <c r="J62" s="70"/>
      <c r="L62" s="9"/>
      <c r="M62" s="9"/>
      <c r="N62" s="9"/>
      <c r="O62" s="9"/>
      <c r="P62" s="75" t="s">
        <v>18</v>
      </c>
      <c r="Q62" s="9"/>
      <c r="R62" s="75" t="s">
        <v>18</v>
      </c>
    </row>
    <row r="63" spans="1:18" ht="15" customHeight="1" x14ac:dyDescent="0.25">
      <c r="A63" s="69"/>
      <c r="B63" s="22" t="s">
        <v>34</v>
      </c>
      <c r="C63" s="262" t="e">
        <f>ASIN((SimpRand!C59)/SUM(SimpRand!C47:'SimpRand'!C76))</f>
        <v>#DIV/0!</v>
      </c>
      <c r="D63" s="23" t="s">
        <v>6</v>
      </c>
      <c r="E63" s="5"/>
      <c r="F63" s="30" t="s">
        <v>35</v>
      </c>
      <c r="G63" s="31"/>
      <c r="H63" s="31"/>
      <c r="I63" s="32"/>
      <c r="J63" s="70"/>
      <c r="L63" s="9"/>
      <c r="M63" s="9"/>
      <c r="N63" s="9"/>
      <c r="O63" s="9"/>
      <c r="P63" s="75" t="s">
        <v>18</v>
      </c>
      <c r="Q63" s="9"/>
      <c r="R63" s="75" t="s">
        <v>18</v>
      </c>
    </row>
    <row r="64" spans="1:18" ht="15" customHeight="1" x14ac:dyDescent="0.25">
      <c r="A64" s="69"/>
      <c r="B64" s="22" t="s">
        <v>36</v>
      </c>
      <c r="C64" s="262" t="e">
        <f>ASIN((SimpRand!C60)/SUM(SimpRand!C47:'SimpRand'!C76))</f>
        <v>#DIV/0!</v>
      </c>
      <c r="D64" s="23" t="s">
        <v>6</v>
      </c>
      <c r="E64" s="5"/>
      <c r="F64" s="33" t="s">
        <v>73</v>
      </c>
      <c r="G64" s="34"/>
      <c r="H64" s="34"/>
      <c r="I64" s="35"/>
      <c r="J64" s="70"/>
      <c r="L64" s="9"/>
      <c r="M64" s="9"/>
      <c r="N64" s="9"/>
      <c r="O64" s="9"/>
      <c r="P64" s="75" t="s">
        <v>18</v>
      </c>
      <c r="Q64" s="9"/>
      <c r="R64" s="75" t="s">
        <v>18</v>
      </c>
    </row>
    <row r="65" spans="1:18" ht="15" customHeight="1" x14ac:dyDescent="0.25">
      <c r="A65" s="69"/>
      <c r="B65" s="22" t="s">
        <v>37</v>
      </c>
      <c r="C65" s="262" t="e">
        <f>ASIN((SimpRand!C61)/SUM(SimpRand!C47:'SimpRand'!C76))</f>
        <v>#DIV/0!</v>
      </c>
      <c r="D65" s="23" t="s">
        <v>6</v>
      </c>
      <c r="E65" s="5"/>
      <c r="F65" s="102" t="e">
        <f>IF(F61="N/A","N/A",IF(F61&gt;=C48,"Exceeds the Regulatory Threshold","Is Below the regulatory Threshold"))</f>
        <v>#DIV/0!</v>
      </c>
      <c r="G65" s="37"/>
      <c r="H65" s="37"/>
      <c r="I65" s="38"/>
      <c r="J65" s="70"/>
      <c r="L65" s="9"/>
      <c r="M65" s="9"/>
      <c r="N65" s="9"/>
      <c r="O65" s="9"/>
      <c r="P65" s="75"/>
      <c r="Q65" s="9"/>
      <c r="R65" s="75" t="s">
        <v>18</v>
      </c>
    </row>
    <row r="66" spans="1:18" ht="15" customHeight="1" thickBot="1" x14ac:dyDescent="0.3">
      <c r="A66" s="69"/>
      <c r="B66" s="22" t="s">
        <v>38</v>
      </c>
      <c r="C66" s="262" t="e">
        <f>ASIN((SimpRand!C62)/SUM(SimpRand!C47:'SimpRand'!C76))</f>
        <v>#DIV/0!</v>
      </c>
      <c r="D66" s="23" t="s">
        <v>6</v>
      </c>
      <c r="E66" s="5"/>
      <c r="F66" s="10" t="s">
        <v>18</v>
      </c>
      <c r="G66" s="44"/>
      <c r="H66" s="44"/>
      <c r="I66" s="5"/>
      <c r="J66" s="70"/>
    </row>
    <row r="67" spans="1:18" ht="15" customHeight="1" thickTop="1" thickBot="1" x14ac:dyDescent="0.3">
      <c r="A67" s="69"/>
      <c r="B67" s="22" t="s">
        <v>39</v>
      </c>
      <c r="C67" s="262" t="e">
        <f>ASIN((SimpRand!C63)/SUM(SimpRand!C47:'SimpRand'!C76))</f>
        <v>#DIV/0!</v>
      </c>
      <c r="D67" s="23" t="s">
        <v>6</v>
      </c>
      <c r="E67" s="5"/>
      <c r="F67" s="5"/>
      <c r="G67" s="45" t="s">
        <v>40</v>
      </c>
      <c r="H67" s="255" t="e">
        <f>IF(F65="N/A","N/A",IF(F65="NON-HAZARDOUS","N/A",(C87*C87*G52)/((C48-F52)*(C48-F52))))</f>
        <v>#DIV/0!</v>
      </c>
      <c r="I67" s="5"/>
      <c r="J67" s="70"/>
    </row>
    <row r="68" spans="1:18" ht="15" customHeight="1" thickTop="1" x14ac:dyDescent="0.25">
      <c r="A68" s="69"/>
      <c r="B68" s="22" t="s">
        <v>41</v>
      </c>
      <c r="C68" s="262" t="e">
        <f>ASIN((SimpRand!C64)/SUM(SimpRand!C47:'SimpRand'!C76))</f>
        <v>#DIV/0!</v>
      </c>
      <c r="D68" s="23" t="s">
        <v>6</v>
      </c>
      <c r="E68" s="5"/>
      <c r="F68" s="5"/>
      <c r="G68" s="5"/>
      <c r="H68" s="5"/>
      <c r="I68" s="5"/>
      <c r="J68" s="70"/>
    </row>
    <row r="69" spans="1:18" ht="15" customHeight="1" x14ac:dyDescent="0.25">
      <c r="A69" s="69"/>
      <c r="B69" s="22" t="s">
        <v>42</v>
      </c>
      <c r="C69" s="262" t="e">
        <f>ASIN((SimpRand!C65)/SUM(SimpRand!C47:'SimpRand'!C76))</f>
        <v>#DIV/0!</v>
      </c>
      <c r="D69" s="23" t="s">
        <v>6</v>
      </c>
      <c r="E69" s="5"/>
      <c r="F69" s="5"/>
      <c r="G69" s="5"/>
      <c r="H69" s="5"/>
      <c r="I69" s="5"/>
      <c r="J69" s="70"/>
    </row>
    <row r="70" spans="1:18" ht="15" customHeight="1" thickBot="1" x14ac:dyDescent="0.3">
      <c r="A70" s="69"/>
      <c r="B70" s="22" t="s">
        <v>43</v>
      </c>
      <c r="C70" s="262" t="e">
        <f>ASIN((SimpRand!C66)/SUM(SimpRand!C47:'SimpRand'!C76))</f>
        <v>#DIV/0!</v>
      </c>
      <c r="D70" s="23" t="s">
        <v>6</v>
      </c>
      <c r="E70" s="5"/>
      <c r="F70" s="5"/>
      <c r="G70" s="5"/>
      <c r="H70" s="5"/>
      <c r="I70" s="5"/>
      <c r="J70" s="70"/>
    </row>
    <row r="71" spans="1:18" ht="15" customHeight="1" thickBot="1" x14ac:dyDescent="0.3">
      <c r="A71" s="69"/>
      <c r="B71" s="22" t="s">
        <v>44</v>
      </c>
      <c r="C71" s="262" t="e">
        <f>ASIN((SimpRand!C67)/SUM(SimpRand!C47:'SimpRand'!C76))</f>
        <v>#DIV/0!</v>
      </c>
      <c r="D71" s="23" t="s">
        <v>6</v>
      </c>
      <c r="E71" s="5"/>
      <c r="F71" s="5"/>
      <c r="G71" s="5"/>
      <c r="H71" s="266" t="s">
        <v>75</v>
      </c>
      <c r="I71" s="44"/>
      <c r="J71" s="70"/>
    </row>
    <row r="72" spans="1:18" ht="15" customHeight="1" x14ac:dyDescent="0.25">
      <c r="A72" s="69"/>
      <c r="B72" s="22" t="s">
        <v>45</v>
      </c>
      <c r="C72" s="262" t="e">
        <f>ASIN((SimpRand!C68)/SUM(SimpRand!C47:'SimpRand'!C76))</f>
        <v>#DIV/0!</v>
      </c>
      <c r="D72" s="23" t="s">
        <v>6</v>
      </c>
      <c r="E72" s="5"/>
      <c r="F72" s="5"/>
      <c r="G72" s="5"/>
      <c r="H72" s="5"/>
      <c r="I72" s="5"/>
      <c r="J72" s="70"/>
    </row>
    <row r="73" spans="1:18" ht="15" customHeight="1" x14ac:dyDescent="0.25">
      <c r="A73" s="69"/>
      <c r="B73" s="22" t="s">
        <v>46</v>
      </c>
      <c r="C73" s="262" t="e">
        <f>ASIN((SimpRand!C69)/SUM(SimpRand!C47:'SimpRand'!C76))</f>
        <v>#DIV/0!</v>
      </c>
      <c r="D73" s="23" t="s">
        <v>6</v>
      </c>
      <c r="E73" s="5"/>
      <c r="F73" s="5"/>
      <c r="G73" s="5"/>
      <c r="H73" s="5"/>
      <c r="I73" s="5"/>
      <c r="J73" s="70"/>
    </row>
    <row r="74" spans="1:18" ht="15" customHeight="1" x14ac:dyDescent="0.25">
      <c r="A74" s="69"/>
      <c r="B74" s="22" t="s">
        <v>47</v>
      </c>
      <c r="C74" s="262" t="e">
        <f>ASIN((SimpRand!C70)/SUM(SimpRand!C47:'SimpRand'!C76))</f>
        <v>#DIV/0!</v>
      </c>
      <c r="D74" s="23" t="s">
        <v>6</v>
      </c>
      <c r="E74" s="5"/>
      <c r="F74" s="5"/>
      <c r="G74" s="5"/>
      <c r="H74" s="5"/>
      <c r="I74" s="5"/>
      <c r="J74" s="70"/>
    </row>
    <row r="75" spans="1:18" ht="15" customHeight="1" x14ac:dyDescent="0.25">
      <c r="A75" s="69"/>
      <c r="B75" s="22" t="s">
        <v>48</v>
      </c>
      <c r="C75" s="262" t="e">
        <f>ASIN((SimpRand!C71)/SUM(SimpRand!C47:'SimpRand'!C76))</f>
        <v>#DIV/0!</v>
      </c>
      <c r="D75" s="23" t="s">
        <v>6</v>
      </c>
      <c r="E75" s="5"/>
      <c r="F75" s="5"/>
      <c r="G75" s="5"/>
      <c r="H75" s="5"/>
      <c r="I75" s="5"/>
      <c r="J75" s="70"/>
    </row>
    <row r="76" spans="1:18" ht="15" customHeight="1" x14ac:dyDescent="0.25">
      <c r="A76" s="69"/>
      <c r="B76" s="22" t="s">
        <v>49</v>
      </c>
      <c r="C76" s="262" t="e">
        <f>ASIN((SimpRand!C72)/SUM(SimpRand!C47:'SimpRand'!C76))</f>
        <v>#DIV/0!</v>
      </c>
      <c r="D76" s="23" t="s">
        <v>6</v>
      </c>
      <c r="E76" s="5"/>
      <c r="F76" s="5"/>
      <c r="G76" s="5"/>
      <c r="H76" s="5"/>
      <c r="I76" s="5"/>
      <c r="J76" s="70"/>
    </row>
    <row r="77" spans="1:18" ht="15" customHeight="1" x14ac:dyDescent="0.25">
      <c r="A77" s="69"/>
      <c r="B77" s="22" t="s">
        <v>50</v>
      </c>
      <c r="C77" s="262" t="e">
        <f>ASIN((SimpRand!C73)/SUM(SimpRand!C47:'SimpRand'!C76))</f>
        <v>#DIV/0!</v>
      </c>
      <c r="D77" s="23" t="s">
        <v>6</v>
      </c>
      <c r="E77" s="5"/>
      <c r="F77" s="5"/>
      <c r="G77" s="5"/>
      <c r="H77" s="5"/>
      <c r="I77" s="5"/>
      <c r="J77" s="70"/>
    </row>
    <row r="78" spans="1:18" ht="15" customHeight="1" x14ac:dyDescent="0.25">
      <c r="A78" s="69"/>
      <c r="B78" s="22" t="s">
        <v>51</v>
      </c>
      <c r="C78" s="262" t="e">
        <f>ASIN((SimpRand!C74)/SUM(SimpRand!C47:'SimpRand'!C76))</f>
        <v>#DIV/0!</v>
      </c>
      <c r="D78" s="23" t="s">
        <v>6</v>
      </c>
      <c r="E78" s="5"/>
      <c r="F78" s="5"/>
      <c r="G78" s="5"/>
      <c r="H78" s="5"/>
      <c r="I78" s="5"/>
      <c r="J78" s="70"/>
    </row>
    <row r="79" spans="1:18" ht="15" customHeight="1" x14ac:dyDescent="0.25">
      <c r="A79" s="69"/>
      <c r="B79" s="22" t="s">
        <v>52</v>
      </c>
      <c r="C79" s="262" t="e">
        <f>ASIN((SimpRand!C75)/SUM(SimpRand!C47:'SimpRand'!C76))</f>
        <v>#DIV/0!</v>
      </c>
      <c r="D79" s="23" t="s">
        <v>6</v>
      </c>
      <c r="E79" s="5"/>
      <c r="F79" s="5"/>
      <c r="G79" s="5"/>
      <c r="H79" s="5"/>
      <c r="I79" s="5"/>
      <c r="J79" s="70"/>
    </row>
    <row r="80" spans="1:18" ht="15" customHeight="1" thickBot="1" x14ac:dyDescent="0.3">
      <c r="A80" s="428"/>
      <c r="B80" s="429" t="s">
        <v>53</v>
      </c>
      <c r="C80" s="430" t="e">
        <f>ASIN((SimpRand!C76)/SUM(SimpRand!C47:'SimpRand'!C76))</f>
        <v>#DIV/0!</v>
      </c>
      <c r="D80" s="431" t="s">
        <v>6</v>
      </c>
      <c r="E80" s="432"/>
      <c r="F80" s="73"/>
      <c r="G80" s="73"/>
      <c r="H80" s="73"/>
      <c r="I80" s="73"/>
      <c r="J80" s="74"/>
    </row>
    <row r="81" spans="1:12" ht="15" customHeight="1" thickBo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2" ht="20.25" customHeight="1" thickBot="1" x14ac:dyDescent="0.4">
      <c r="A82" s="93"/>
      <c r="B82" s="491" t="s">
        <v>64</v>
      </c>
      <c r="C82" s="491"/>
      <c r="D82" s="491"/>
      <c r="E82" s="491"/>
      <c r="F82" s="491"/>
      <c r="G82" s="491"/>
      <c r="H82" s="491"/>
      <c r="I82" s="491"/>
      <c r="J82" s="94"/>
      <c r="K82" s="76"/>
      <c r="L82" s="76"/>
    </row>
    <row r="83" spans="1:12" ht="9.75" customHeight="1" x14ac:dyDescent="0.25">
      <c r="A83" s="95"/>
      <c r="B83" s="77"/>
      <c r="C83" s="77"/>
      <c r="D83" s="77"/>
      <c r="E83" s="78"/>
      <c r="F83" s="77"/>
      <c r="G83" s="78"/>
      <c r="H83" s="67"/>
      <c r="I83" s="67"/>
      <c r="J83" s="96"/>
      <c r="K83" s="76"/>
      <c r="L83" s="76"/>
    </row>
    <row r="84" spans="1:12" ht="15" customHeight="1" x14ac:dyDescent="0.25">
      <c r="A84" s="95"/>
      <c r="B84" s="205"/>
      <c r="C84" s="206" t="s">
        <v>65</v>
      </c>
      <c r="D84" s="207"/>
      <c r="E84" s="208" t="s">
        <v>3</v>
      </c>
      <c r="F84" s="207"/>
      <c r="G84" s="209" t="s">
        <v>4</v>
      </c>
      <c r="H84" s="67"/>
      <c r="I84" s="67"/>
      <c r="J84" s="96"/>
      <c r="K84" s="76"/>
      <c r="L84" s="76"/>
    </row>
    <row r="85" spans="1:12" ht="15" customHeight="1" x14ac:dyDescent="0.25">
      <c r="A85" s="95"/>
      <c r="B85" s="210"/>
      <c r="C85" s="78" t="s">
        <v>9</v>
      </c>
      <c r="D85" s="211"/>
      <c r="E85" s="212" t="s">
        <v>8</v>
      </c>
      <c r="F85" s="77"/>
      <c r="G85" s="213" t="s">
        <v>9</v>
      </c>
      <c r="H85" s="67"/>
      <c r="I85" s="67"/>
      <c r="J85" s="96"/>
      <c r="K85" s="76"/>
      <c r="L85" s="76"/>
    </row>
    <row r="86" spans="1:12" ht="15" customHeight="1" x14ac:dyDescent="0.25">
      <c r="A86" s="95"/>
      <c r="B86" s="205" t="s">
        <v>67</v>
      </c>
      <c r="C86" s="214" t="e">
        <f>CHOOSE(COUNT($C$15:$C$44)-1,G86,G87,G88,G89,G90,G91,G92,G93,G94,G95,G96,G97,G98,G99,G100,G101,G102,G103,G104,G105,G106,G107,G108,G109,G110,G111,G112,G113,G114)</f>
        <v>#VALUE!</v>
      </c>
      <c r="D86" s="223"/>
      <c r="E86" s="224">
        <v>1</v>
      </c>
      <c r="F86" s="225"/>
      <c r="G86" s="226">
        <v>3.0779999999999998</v>
      </c>
      <c r="H86" s="67"/>
      <c r="I86" s="67"/>
      <c r="J86" s="96"/>
      <c r="K86" s="76"/>
      <c r="L86" s="76"/>
    </row>
    <row r="87" spans="1:12" ht="15" customHeight="1" x14ac:dyDescent="0.25">
      <c r="A87" s="95"/>
      <c r="B87" s="215" t="s">
        <v>68</v>
      </c>
      <c r="C87" s="227" t="e">
        <f>CHOOSE(COUNT($C$51:$C$80)-1,G86,G87,G88,G89,G90,G91,G92,G93,G94,G95,G96,G97,G98,G99,G100,G101,G102,G103,G104,G105,G106,G107,G108,G109,G110,G111,G112,G113,G114)</f>
        <v>#VALUE!</v>
      </c>
      <c r="D87" s="223"/>
      <c r="E87" s="224">
        <v>2</v>
      </c>
      <c r="F87" s="225"/>
      <c r="G87" s="226">
        <v>1.8859999999999999</v>
      </c>
      <c r="H87" s="67"/>
      <c r="I87" s="67"/>
      <c r="J87" s="96"/>
      <c r="K87" s="76"/>
      <c r="L87" s="76"/>
    </row>
    <row r="88" spans="1:12" ht="15" customHeight="1" x14ac:dyDescent="0.25">
      <c r="A88" s="95"/>
      <c r="B88" s="215"/>
      <c r="C88" s="206"/>
      <c r="D88" s="223"/>
      <c r="E88" s="224">
        <v>3</v>
      </c>
      <c r="F88" s="225"/>
      <c r="G88" s="226">
        <v>1.6379999999999999</v>
      </c>
      <c r="H88" s="67"/>
      <c r="I88" s="67"/>
      <c r="J88" s="96"/>
      <c r="K88" s="76"/>
      <c r="L88" s="76"/>
    </row>
    <row r="89" spans="1:12" ht="15" customHeight="1" x14ac:dyDescent="0.25">
      <c r="A89" s="95"/>
      <c r="B89" s="215"/>
      <c r="C89" s="211"/>
      <c r="D89" s="223"/>
      <c r="E89" s="224">
        <v>4</v>
      </c>
      <c r="F89" s="225"/>
      <c r="G89" s="226">
        <v>1.5329999999999999</v>
      </c>
      <c r="H89" s="67"/>
      <c r="I89" s="67"/>
      <c r="J89" s="96"/>
      <c r="K89" s="76"/>
      <c r="L89" s="76"/>
    </row>
    <row r="90" spans="1:12" ht="15" customHeight="1" x14ac:dyDescent="0.25">
      <c r="A90" s="95"/>
      <c r="B90" s="215"/>
      <c r="C90" s="211"/>
      <c r="D90" s="223"/>
      <c r="E90" s="224">
        <v>5</v>
      </c>
      <c r="F90" s="225"/>
      <c r="G90" s="226">
        <v>1.476</v>
      </c>
      <c r="H90" s="67"/>
      <c r="I90" s="67"/>
      <c r="J90" s="96"/>
      <c r="K90" s="76"/>
      <c r="L90" s="76"/>
    </row>
    <row r="91" spans="1:12" ht="15" customHeight="1" x14ac:dyDescent="0.25">
      <c r="A91" s="95"/>
      <c r="B91" s="215"/>
      <c r="C91" s="211"/>
      <c r="D91" s="223"/>
      <c r="E91" s="224">
        <v>6</v>
      </c>
      <c r="F91" s="225"/>
      <c r="G91" s="226">
        <v>1.44</v>
      </c>
      <c r="H91" s="67"/>
      <c r="I91" s="67"/>
      <c r="J91" s="96"/>
      <c r="K91" s="76"/>
      <c r="L91" s="76"/>
    </row>
    <row r="92" spans="1:12" ht="15" customHeight="1" x14ac:dyDescent="0.25">
      <c r="A92" s="95"/>
      <c r="B92" s="215"/>
      <c r="C92" s="211"/>
      <c r="D92" s="223"/>
      <c r="E92" s="224">
        <v>7</v>
      </c>
      <c r="F92" s="225"/>
      <c r="G92" s="226">
        <v>1.415</v>
      </c>
      <c r="H92" s="67"/>
      <c r="I92" s="67"/>
      <c r="J92" s="96"/>
      <c r="K92" s="76"/>
      <c r="L92" s="76"/>
    </row>
    <row r="93" spans="1:12" ht="15" customHeight="1" x14ac:dyDescent="0.25">
      <c r="A93" s="95"/>
      <c r="B93" s="215"/>
      <c r="C93" s="211"/>
      <c r="D93" s="223"/>
      <c r="E93" s="224">
        <v>8</v>
      </c>
      <c r="F93" s="225"/>
      <c r="G93" s="226">
        <v>1.397</v>
      </c>
      <c r="H93" s="67"/>
      <c r="I93" s="67"/>
      <c r="J93" s="96"/>
      <c r="K93" s="76"/>
      <c r="L93" s="76"/>
    </row>
    <row r="94" spans="1:12" ht="15" customHeight="1" x14ac:dyDescent="0.25">
      <c r="A94" s="95"/>
      <c r="B94" s="215"/>
      <c r="C94" s="211"/>
      <c r="D94" s="223"/>
      <c r="E94" s="224">
        <v>9</v>
      </c>
      <c r="F94" s="225"/>
      <c r="G94" s="226">
        <v>1.393</v>
      </c>
      <c r="H94" s="67"/>
      <c r="I94" s="67"/>
      <c r="J94" s="96"/>
      <c r="K94" s="76"/>
      <c r="L94" s="76"/>
    </row>
    <row r="95" spans="1:12" ht="15" customHeight="1" x14ac:dyDescent="0.25">
      <c r="A95" s="95"/>
      <c r="B95" s="215"/>
      <c r="C95" s="211"/>
      <c r="D95" s="223"/>
      <c r="E95" s="224">
        <v>10</v>
      </c>
      <c r="F95" s="225"/>
      <c r="G95" s="226">
        <v>1.3720000000000001</v>
      </c>
      <c r="H95" s="67"/>
      <c r="I95" s="67"/>
      <c r="J95" s="96"/>
      <c r="K95" s="76"/>
      <c r="L95" s="76"/>
    </row>
    <row r="96" spans="1:12" ht="15" customHeight="1" x14ac:dyDescent="0.25">
      <c r="A96" s="95"/>
      <c r="B96" s="215"/>
      <c r="C96" s="211"/>
      <c r="D96" s="223"/>
      <c r="E96" s="224">
        <v>11</v>
      </c>
      <c r="F96" s="225"/>
      <c r="G96" s="226">
        <v>1.363</v>
      </c>
      <c r="H96" s="67"/>
      <c r="I96" s="67"/>
      <c r="J96" s="96"/>
      <c r="K96" s="76"/>
      <c r="L96" s="76"/>
    </row>
    <row r="97" spans="1:12" ht="15" customHeight="1" x14ac:dyDescent="0.25">
      <c r="A97" s="95"/>
      <c r="B97" s="215"/>
      <c r="C97" s="211"/>
      <c r="D97" s="223"/>
      <c r="E97" s="224">
        <v>12</v>
      </c>
      <c r="F97" s="225"/>
      <c r="G97" s="226">
        <v>1.3560000000000001</v>
      </c>
      <c r="H97" s="67"/>
      <c r="I97" s="67"/>
      <c r="J97" s="96"/>
      <c r="K97" s="76"/>
      <c r="L97" s="76"/>
    </row>
    <row r="98" spans="1:12" ht="15" customHeight="1" x14ac:dyDescent="0.25">
      <c r="A98" s="95"/>
      <c r="B98" s="215"/>
      <c r="C98" s="211"/>
      <c r="D98" s="223"/>
      <c r="E98" s="224">
        <v>13</v>
      </c>
      <c r="F98" s="225"/>
      <c r="G98" s="226">
        <v>1.35</v>
      </c>
      <c r="H98" s="67"/>
      <c r="I98" s="67"/>
      <c r="J98" s="96"/>
      <c r="K98" s="76"/>
      <c r="L98" s="76"/>
    </row>
    <row r="99" spans="1:12" ht="15" customHeight="1" x14ac:dyDescent="0.25">
      <c r="A99" s="95"/>
      <c r="B99" s="215"/>
      <c r="C99" s="211"/>
      <c r="D99" s="223"/>
      <c r="E99" s="224">
        <v>14</v>
      </c>
      <c r="F99" s="225"/>
      <c r="G99" s="226">
        <v>1.345</v>
      </c>
      <c r="H99" s="67"/>
      <c r="I99" s="67"/>
      <c r="J99" s="96"/>
      <c r="K99" s="76"/>
      <c r="L99" s="76"/>
    </row>
    <row r="100" spans="1:12" ht="15" customHeight="1" x14ac:dyDescent="0.25">
      <c r="A100" s="95"/>
      <c r="B100" s="215"/>
      <c r="C100" s="211"/>
      <c r="D100" s="223"/>
      <c r="E100" s="224">
        <v>15</v>
      </c>
      <c r="F100" s="225"/>
      <c r="G100" s="226">
        <v>1.341</v>
      </c>
      <c r="H100" s="67"/>
      <c r="I100" s="67"/>
      <c r="J100" s="96"/>
      <c r="K100" s="76"/>
      <c r="L100" s="76"/>
    </row>
    <row r="101" spans="1:12" ht="15" customHeight="1" x14ac:dyDescent="0.25">
      <c r="A101" s="95"/>
      <c r="B101" s="215"/>
      <c r="C101" s="211"/>
      <c r="D101" s="223"/>
      <c r="E101" s="224">
        <v>16</v>
      </c>
      <c r="F101" s="225"/>
      <c r="G101" s="226">
        <v>1.337</v>
      </c>
      <c r="H101" s="67"/>
      <c r="I101" s="67"/>
      <c r="J101" s="96"/>
      <c r="K101" s="76"/>
      <c r="L101" s="76"/>
    </row>
    <row r="102" spans="1:12" ht="15" customHeight="1" x14ac:dyDescent="0.25">
      <c r="A102" s="95"/>
      <c r="B102" s="215"/>
      <c r="C102" s="211"/>
      <c r="D102" s="223"/>
      <c r="E102" s="224">
        <v>17</v>
      </c>
      <c r="F102" s="225"/>
      <c r="G102" s="226">
        <v>1.333</v>
      </c>
      <c r="H102" s="67"/>
      <c r="I102" s="67"/>
      <c r="J102" s="96"/>
      <c r="K102" s="76"/>
      <c r="L102" s="76"/>
    </row>
    <row r="103" spans="1:12" ht="15" customHeight="1" x14ac:dyDescent="0.25">
      <c r="A103" s="95"/>
      <c r="B103" s="215"/>
      <c r="C103" s="211"/>
      <c r="D103" s="223"/>
      <c r="E103" s="224">
        <v>18</v>
      </c>
      <c r="F103" s="225"/>
      <c r="G103" s="226">
        <v>1.33</v>
      </c>
      <c r="H103" s="67"/>
      <c r="I103" s="67"/>
      <c r="J103" s="96"/>
      <c r="K103" s="76"/>
      <c r="L103" s="76"/>
    </row>
    <row r="104" spans="1:12" ht="15" customHeight="1" x14ac:dyDescent="0.25">
      <c r="A104" s="95"/>
      <c r="B104" s="215"/>
      <c r="C104" s="211"/>
      <c r="D104" s="223"/>
      <c r="E104" s="224">
        <v>19</v>
      </c>
      <c r="F104" s="225"/>
      <c r="G104" s="226">
        <v>1.3280000000000001</v>
      </c>
      <c r="H104" s="67"/>
      <c r="I104" s="67"/>
      <c r="J104" s="96"/>
      <c r="K104" s="76"/>
      <c r="L104" s="76"/>
    </row>
    <row r="105" spans="1:12" ht="15" customHeight="1" x14ac:dyDescent="0.25">
      <c r="A105" s="95"/>
      <c r="B105" s="215"/>
      <c r="C105" s="211"/>
      <c r="D105" s="223"/>
      <c r="E105" s="224">
        <v>20</v>
      </c>
      <c r="F105" s="225"/>
      <c r="G105" s="226">
        <v>1.325</v>
      </c>
      <c r="H105" s="67"/>
      <c r="I105" s="67"/>
      <c r="J105" s="96"/>
      <c r="K105" s="76"/>
      <c r="L105" s="76"/>
    </row>
    <row r="106" spans="1:12" ht="15" customHeight="1" x14ac:dyDescent="0.25">
      <c r="A106" s="95"/>
      <c r="B106" s="215"/>
      <c r="C106" s="211"/>
      <c r="D106" s="223"/>
      <c r="E106" s="224">
        <v>21</v>
      </c>
      <c r="F106" s="225"/>
      <c r="G106" s="226">
        <v>1.323</v>
      </c>
      <c r="H106" s="67"/>
      <c r="I106" s="67"/>
      <c r="J106" s="96"/>
      <c r="K106" s="76"/>
      <c r="L106" s="76"/>
    </row>
    <row r="107" spans="1:12" ht="15" customHeight="1" x14ac:dyDescent="0.25">
      <c r="A107" s="95"/>
      <c r="B107" s="215"/>
      <c r="C107" s="211"/>
      <c r="D107" s="223"/>
      <c r="E107" s="224">
        <v>22</v>
      </c>
      <c r="F107" s="225"/>
      <c r="G107" s="226">
        <v>1.321</v>
      </c>
      <c r="H107" s="67"/>
      <c r="I107" s="67"/>
      <c r="J107" s="96"/>
      <c r="K107" s="76"/>
      <c r="L107" s="76"/>
    </row>
    <row r="108" spans="1:12" ht="15" customHeight="1" x14ac:dyDescent="0.25">
      <c r="A108" s="95"/>
      <c r="B108" s="215"/>
      <c r="C108" s="211"/>
      <c r="D108" s="223"/>
      <c r="E108" s="224">
        <v>23</v>
      </c>
      <c r="F108" s="225"/>
      <c r="G108" s="226">
        <v>1.319</v>
      </c>
      <c r="H108" s="67"/>
      <c r="I108" s="67"/>
      <c r="J108" s="96"/>
      <c r="K108" s="76"/>
      <c r="L108" s="76"/>
    </row>
    <row r="109" spans="1:12" ht="15" customHeight="1" x14ac:dyDescent="0.25">
      <c r="A109" s="95"/>
      <c r="B109" s="215"/>
      <c r="C109" s="211"/>
      <c r="D109" s="223"/>
      <c r="E109" s="224">
        <v>24</v>
      </c>
      <c r="F109" s="225"/>
      <c r="G109" s="226">
        <v>1.3180000000000001</v>
      </c>
      <c r="H109" s="67"/>
      <c r="I109" s="67"/>
      <c r="J109" s="96"/>
      <c r="K109" s="76"/>
      <c r="L109" s="76"/>
    </row>
    <row r="110" spans="1:12" ht="15" customHeight="1" x14ac:dyDescent="0.25">
      <c r="A110" s="95"/>
      <c r="B110" s="215"/>
      <c r="C110" s="211"/>
      <c r="D110" s="223"/>
      <c r="E110" s="224">
        <v>25</v>
      </c>
      <c r="F110" s="225"/>
      <c r="G110" s="226">
        <v>1.3160000000000001</v>
      </c>
      <c r="H110" s="67"/>
      <c r="I110" s="67"/>
      <c r="J110" s="96"/>
      <c r="K110" s="76"/>
      <c r="L110" s="76"/>
    </row>
    <row r="111" spans="1:12" ht="15" customHeight="1" x14ac:dyDescent="0.25">
      <c r="A111" s="95"/>
      <c r="B111" s="215"/>
      <c r="C111" s="211"/>
      <c r="D111" s="223"/>
      <c r="E111" s="224">
        <v>26</v>
      </c>
      <c r="F111" s="225"/>
      <c r="G111" s="226">
        <v>1.3149999999999999</v>
      </c>
      <c r="H111" s="67"/>
      <c r="I111" s="67"/>
      <c r="J111" s="96"/>
      <c r="K111" s="76"/>
      <c r="L111" s="76"/>
    </row>
    <row r="112" spans="1:12" ht="15" customHeight="1" x14ac:dyDescent="0.25">
      <c r="A112" s="95"/>
      <c r="B112" s="215"/>
      <c r="C112" s="211"/>
      <c r="D112" s="223"/>
      <c r="E112" s="224">
        <v>27</v>
      </c>
      <c r="F112" s="225"/>
      <c r="G112" s="226">
        <v>1.3140000000000001</v>
      </c>
      <c r="H112" s="217"/>
      <c r="I112" s="67"/>
      <c r="J112" s="96"/>
      <c r="K112" s="76"/>
      <c r="L112" s="76"/>
    </row>
    <row r="113" spans="1:12" ht="15" customHeight="1" x14ac:dyDescent="0.25">
      <c r="A113" s="95"/>
      <c r="B113" s="215"/>
      <c r="C113" s="211"/>
      <c r="D113" s="223"/>
      <c r="E113" s="224">
        <v>28</v>
      </c>
      <c r="F113" s="225"/>
      <c r="G113" s="226">
        <v>1.3129999999999999</v>
      </c>
      <c r="H113" s="67"/>
      <c r="I113" s="67"/>
      <c r="J113" s="96"/>
      <c r="K113" s="76"/>
      <c r="L113" s="76"/>
    </row>
    <row r="114" spans="1:12" ht="15" customHeight="1" x14ac:dyDescent="0.25">
      <c r="A114" s="95"/>
      <c r="B114" s="210"/>
      <c r="C114" s="77"/>
      <c r="D114" s="210"/>
      <c r="E114" s="78">
        <v>29</v>
      </c>
      <c r="F114" s="77"/>
      <c r="G114" s="218">
        <v>1.3109999999999999</v>
      </c>
      <c r="H114" s="67"/>
      <c r="I114" s="67"/>
      <c r="J114" s="96"/>
      <c r="K114" s="76"/>
      <c r="L114" s="76"/>
    </row>
    <row r="115" spans="1:12" ht="15" customHeight="1" x14ac:dyDescent="0.25">
      <c r="A115" s="95"/>
      <c r="B115" s="207"/>
      <c r="C115" s="207"/>
      <c r="D115" s="207"/>
      <c r="E115" s="206"/>
      <c r="F115" s="207"/>
      <c r="G115" s="219"/>
      <c r="H115" s="67"/>
      <c r="I115" s="67"/>
      <c r="J115" s="96"/>
      <c r="K115" s="76"/>
      <c r="L115" s="76"/>
    </row>
    <row r="116" spans="1:12" ht="15" customHeight="1" thickBot="1" x14ac:dyDescent="0.3">
      <c r="A116" s="97"/>
      <c r="B116" s="433"/>
      <c r="C116" s="433"/>
      <c r="D116" s="433"/>
      <c r="E116" s="434"/>
      <c r="F116" s="433"/>
      <c r="G116" s="435"/>
      <c r="H116" s="221"/>
      <c r="I116" s="221"/>
      <c r="J116" s="222"/>
      <c r="K116" s="76"/>
      <c r="L116" s="76"/>
    </row>
    <row r="117" spans="1:12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 x14ac:dyDescent="0.25">
      <c r="A119" s="502"/>
      <c r="B119" s="502"/>
      <c r="C119" s="502"/>
    </row>
  </sheetData>
  <mergeCells count="5">
    <mergeCell ref="B82:I82"/>
    <mergeCell ref="A119:C119"/>
    <mergeCell ref="A10:H10"/>
    <mergeCell ref="A11:H11"/>
    <mergeCell ref="A46:I46"/>
  </mergeCells>
  <phoneticPr fontId="0" type="noConversion"/>
  <pageMargins left="1" right="1" top="0.5" bottom="0.75" header="0.5" footer="0.5"/>
  <pageSetup scale="80" orientation="landscape" r:id="rId1"/>
  <headerFooter alignWithMargins="0">
    <oddHeader>&amp;A</oddHeader>
    <oddFooter>&amp;LDHEC 3782 (3/2013)&amp;CPage &amp;P</oddFooter>
  </headerFooter>
  <rowBreaks count="2" manualBreakCount="2">
    <brk id="45" max="16383" man="1"/>
    <brk id="81" max="16383" man="1"/>
  </rowBreaks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showGridLines="0" showZeros="0" zoomScaleNormal="100" workbookViewId="0">
      <selection activeCell="H14" sqref="H14"/>
    </sheetView>
  </sheetViews>
  <sheetFormatPr defaultRowHeight="10.5" x14ac:dyDescent="0.15"/>
  <cols>
    <col min="1" max="1" width="2.140625" style="268" customWidth="1"/>
    <col min="2" max="2" width="9.140625" style="268" customWidth="1"/>
    <col min="3" max="3" width="10.28515625" style="268" customWidth="1"/>
    <col min="4" max="4" width="5.42578125" style="268" customWidth="1"/>
    <col min="5" max="5" width="3.5703125" style="268" customWidth="1"/>
    <col min="6" max="6" width="15.5703125" style="268" customWidth="1"/>
    <col min="7" max="7" width="14.42578125" style="268" customWidth="1"/>
    <col min="8" max="8" width="27" style="268" customWidth="1"/>
    <col min="9" max="9" width="20.140625" style="268" hidden="1" customWidth="1"/>
    <col min="10" max="10" width="9.42578125" style="268" customWidth="1"/>
    <col min="11" max="12" width="9.140625" style="268"/>
    <col min="13" max="13" width="11" style="268" customWidth="1"/>
    <col min="14" max="14" width="11.7109375" style="268" customWidth="1"/>
    <col min="15" max="15" width="2.7109375" style="268" customWidth="1"/>
    <col min="16" max="16" width="14.140625" style="269" customWidth="1"/>
    <col min="17" max="17" width="2.42578125" style="268" customWidth="1"/>
    <col min="18" max="18" width="12.7109375" style="269" customWidth="1"/>
    <col min="19" max="16384" width="9.140625" style="268"/>
  </cols>
  <sheetData>
    <row r="1" spans="1:11" x14ac:dyDescent="0.15">
      <c r="A1" s="267"/>
      <c r="B1" s="267"/>
      <c r="C1" s="267"/>
      <c r="D1" s="267"/>
      <c r="E1" s="267"/>
      <c r="F1" s="267"/>
      <c r="G1" s="267"/>
      <c r="H1" s="267"/>
      <c r="I1" s="267"/>
      <c r="J1" s="267"/>
    </row>
    <row r="2" spans="1:11" x14ac:dyDescent="0.15">
      <c r="A2" s="267"/>
      <c r="B2" s="267"/>
      <c r="C2" s="267"/>
      <c r="D2" s="267"/>
      <c r="E2" s="267"/>
      <c r="F2" s="267"/>
      <c r="G2" s="267"/>
      <c r="H2" s="267"/>
      <c r="I2" s="267"/>
      <c r="J2" s="267"/>
    </row>
    <row r="3" spans="1:11" x14ac:dyDescent="0.15">
      <c r="A3" s="267"/>
      <c r="B3" s="267"/>
      <c r="C3" s="267"/>
      <c r="D3" s="267"/>
      <c r="E3" s="267"/>
      <c r="F3" s="267"/>
      <c r="G3" s="267"/>
      <c r="H3" s="270"/>
      <c r="I3" s="267"/>
      <c r="J3" s="267"/>
    </row>
    <row r="4" spans="1:11" x14ac:dyDescent="0.15">
      <c r="A4" s="267"/>
      <c r="B4" s="267"/>
      <c r="C4" s="267"/>
      <c r="D4" s="267"/>
      <c r="E4" s="267"/>
      <c r="F4" s="267"/>
      <c r="G4" s="267"/>
      <c r="H4" s="267"/>
      <c r="I4" s="267"/>
      <c r="J4" s="267"/>
    </row>
    <row r="5" spans="1:11" x14ac:dyDescent="0.15">
      <c r="A5" s="267"/>
      <c r="B5" s="267"/>
      <c r="C5" s="267"/>
      <c r="D5" s="267"/>
      <c r="E5" s="267"/>
      <c r="F5" s="267"/>
      <c r="G5" s="267"/>
      <c r="H5" s="267"/>
      <c r="I5" s="267"/>
      <c r="J5" s="267"/>
    </row>
    <row r="6" spans="1:11" x14ac:dyDescent="0.15">
      <c r="A6" s="267"/>
      <c r="B6" s="267"/>
      <c r="C6" s="267"/>
      <c r="D6" s="267"/>
      <c r="E6" s="267"/>
      <c r="F6" s="267"/>
      <c r="G6" s="267"/>
      <c r="H6" s="267"/>
      <c r="I6" s="267"/>
      <c r="J6" s="267"/>
    </row>
    <row r="7" spans="1:11" x14ac:dyDescent="0.15">
      <c r="A7" s="267"/>
      <c r="B7" s="267"/>
      <c r="C7" s="267"/>
      <c r="D7" s="267"/>
      <c r="E7" s="267"/>
      <c r="F7" s="267"/>
      <c r="G7" s="267"/>
      <c r="H7" s="267"/>
      <c r="I7" s="267"/>
      <c r="J7" s="267"/>
    </row>
    <row r="8" spans="1:11" x14ac:dyDescent="0.15">
      <c r="A8" s="267"/>
      <c r="B8" s="267"/>
      <c r="C8" s="267"/>
      <c r="D8" s="267"/>
      <c r="E8" s="267"/>
      <c r="F8" s="267"/>
      <c r="G8" s="267"/>
      <c r="H8" s="267"/>
      <c r="I8" s="267"/>
      <c r="J8" s="267"/>
    </row>
    <row r="9" spans="1:11" x14ac:dyDescent="0.15">
      <c r="A9" s="267"/>
      <c r="B9" s="267"/>
      <c r="C9" s="267"/>
      <c r="D9" s="267"/>
      <c r="E9" s="267"/>
      <c r="F9" s="267"/>
      <c r="G9" s="267"/>
      <c r="H9" s="267"/>
      <c r="I9" s="267"/>
      <c r="J9" s="267"/>
    </row>
    <row r="10" spans="1:11" ht="11.25" thickBot="1" x14ac:dyDescent="0.2">
      <c r="A10" s="267"/>
      <c r="B10" s="267"/>
      <c r="C10" s="267"/>
      <c r="D10" s="267"/>
      <c r="E10" s="267"/>
      <c r="F10" s="267"/>
      <c r="G10" s="267"/>
      <c r="H10" s="267"/>
      <c r="I10" s="267"/>
      <c r="J10" s="271"/>
      <c r="K10" s="272"/>
    </row>
    <row r="11" spans="1:11" ht="12" customHeight="1" x14ac:dyDescent="0.15">
      <c r="A11" s="273" t="s">
        <v>0</v>
      </c>
      <c r="B11" s="378"/>
      <c r="C11" s="274"/>
      <c r="D11" s="274"/>
      <c r="E11" s="274"/>
      <c r="F11" s="274"/>
      <c r="G11" s="274"/>
      <c r="H11" s="379"/>
      <c r="I11" s="275"/>
      <c r="J11" s="276"/>
      <c r="K11" s="272"/>
    </row>
    <row r="12" spans="1:11" ht="12.75" customHeight="1" thickBot="1" x14ac:dyDescent="0.2">
      <c r="A12" s="277" t="s">
        <v>1</v>
      </c>
      <c r="B12" s="380"/>
      <c r="C12" s="278"/>
      <c r="D12" s="278"/>
      <c r="E12" s="278"/>
      <c r="F12" s="278"/>
      <c r="G12" s="278"/>
      <c r="H12" s="279"/>
      <c r="I12" s="279"/>
      <c r="J12" s="276"/>
      <c r="K12" s="272"/>
    </row>
    <row r="13" spans="1:11" ht="7.5" customHeight="1" x14ac:dyDescent="0.15">
      <c r="A13" s="280"/>
      <c r="B13" s="280"/>
      <c r="C13" s="276"/>
      <c r="D13" s="276"/>
      <c r="E13" s="276"/>
      <c r="F13" s="276"/>
      <c r="G13" s="276"/>
      <c r="H13" s="281"/>
      <c r="I13" s="281"/>
      <c r="J13" s="276"/>
      <c r="K13" s="272"/>
    </row>
    <row r="14" spans="1:11" ht="14.1" customHeight="1" x14ac:dyDescent="0.15">
      <c r="A14" s="280"/>
      <c r="B14" s="381" t="s">
        <v>5</v>
      </c>
      <c r="C14" s="283"/>
      <c r="D14" s="284" t="s">
        <v>6</v>
      </c>
      <c r="E14" s="276"/>
      <c r="F14" s="282" t="s">
        <v>7</v>
      </c>
      <c r="G14" s="272"/>
      <c r="H14" s="382"/>
      <c r="I14" s="285"/>
      <c r="J14" s="276"/>
      <c r="K14" s="272"/>
    </row>
    <row r="15" spans="1:11" ht="5.25" customHeight="1" thickBot="1" x14ac:dyDescent="0.2">
      <c r="A15" s="280"/>
      <c r="B15" s="280"/>
      <c r="C15" s="286"/>
      <c r="D15" s="276"/>
      <c r="E15" s="276"/>
      <c r="F15" s="276"/>
      <c r="G15" s="276"/>
      <c r="H15" s="281"/>
      <c r="I15" s="281"/>
      <c r="J15" s="276"/>
      <c r="K15" s="272"/>
    </row>
    <row r="16" spans="1:11" ht="14.1" customHeight="1" thickTop="1" x14ac:dyDescent="0.15">
      <c r="A16" s="280"/>
      <c r="B16" s="383" t="s">
        <v>10</v>
      </c>
      <c r="C16" s="288"/>
      <c r="D16" s="289"/>
      <c r="E16" s="276"/>
      <c r="F16" s="290" t="s">
        <v>11</v>
      </c>
      <c r="G16" s="291"/>
      <c r="H16" s="384"/>
      <c r="I16" s="281"/>
      <c r="J16" s="276"/>
      <c r="K16" s="272"/>
    </row>
    <row r="17" spans="1:11" ht="15" customHeight="1" thickBot="1" x14ac:dyDescent="0.2">
      <c r="A17" s="280"/>
      <c r="B17" s="385" t="s">
        <v>12</v>
      </c>
      <c r="C17" s="293">
        <f>IFERROR(LN(SimpRand!C13),0)</f>
        <v>0</v>
      </c>
      <c r="D17" s="294" t="s">
        <v>6</v>
      </c>
      <c r="E17" s="276"/>
      <c r="F17" s="295" t="s">
        <v>13</v>
      </c>
      <c r="G17" s="296" t="s">
        <v>14</v>
      </c>
      <c r="H17" s="386" t="s">
        <v>15</v>
      </c>
      <c r="I17" s="281"/>
      <c r="J17" s="276"/>
      <c r="K17" s="272"/>
    </row>
    <row r="18" spans="1:11" ht="15" customHeight="1" thickTop="1" thickBot="1" x14ac:dyDescent="0.2">
      <c r="A18" s="280"/>
      <c r="B18" s="387" t="s">
        <v>16</v>
      </c>
      <c r="C18" s="293">
        <f>IFERROR(LN(SimpRand!C14),0)</f>
        <v>0</v>
      </c>
      <c r="D18" s="298" t="s">
        <v>6</v>
      </c>
      <c r="E18" s="276"/>
      <c r="F18" s="299">
        <f>AVERAGE(C17:C32)</f>
        <v>0</v>
      </c>
      <c r="G18" s="300">
        <f>VAR(C17:C32)</f>
        <v>0</v>
      </c>
      <c r="H18" s="388" t="e">
        <f>((C93*C93)*G18)/((C14-F18)*(C14-F18))</f>
        <v>#DIV/0!</v>
      </c>
      <c r="I18" s="281"/>
      <c r="J18" s="276"/>
      <c r="K18" s="272"/>
    </row>
    <row r="19" spans="1:11" ht="15" customHeight="1" thickTop="1" x14ac:dyDescent="0.15">
      <c r="A19" s="280"/>
      <c r="B19" s="387" t="s">
        <v>17</v>
      </c>
      <c r="C19" s="293">
        <f>IFERROR(LN(SimpRand!C15),0)</f>
        <v>0</v>
      </c>
      <c r="D19" s="298" t="s">
        <v>6</v>
      </c>
      <c r="E19" s="276"/>
      <c r="F19" s="276"/>
      <c r="G19" s="276"/>
      <c r="H19" s="281"/>
      <c r="I19" s="281"/>
      <c r="J19" s="276"/>
      <c r="K19" s="272"/>
    </row>
    <row r="20" spans="1:11" ht="15" customHeight="1" x14ac:dyDescent="0.15">
      <c r="A20" s="280"/>
      <c r="B20" s="387" t="s">
        <v>19</v>
      </c>
      <c r="C20" s="293">
        <f>IFERROR(LN(SimpRand!C16),0)</f>
        <v>0</v>
      </c>
      <c r="D20" s="298" t="s">
        <v>6</v>
      </c>
      <c r="E20" s="276"/>
      <c r="F20" s="276"/>
      <c r="G20" s="276"/>
      <c r="H20" s="281"/>
      <c r="I20" s="281"/>
      <c r="J20" s="276"/>
      <c r="K20" s="272"/>
    </row>
    <row r="21" spans="1:11" ht="15" customHeight="1" x14ac:dyDescent="0.15">
      <c r="A21" s="280"/>
      <c r="B21" s="387" t="s">
        <v>20</v>
      </c>
      <c r="C21" s="293">
        <f>IFERROR(LN(SimpRand!C17),0)</f>
        <v>0</v>
      </c>
      <c r="D21" s="298" t="s">
        <v>6</v>
      </c>
      <c r="E21" s="276"/>
      <c r="F21" s="276"/>
      <c r="G21" s="276"/>
      <c r="H21" s="281"/>
      <c r="I21" s="281"/>
      <c r="J21" s="276"/>
      <c r="K21" s="272"/>
    </row>
    <row r="22" spans="1:11" ht="15" customHeight="1" x14ac:dyDescent="0.15">
      <c r="A22" s="280"/>
      <c r="B22" s="387" t="s">
        <v>21</v>
      </c>
      <c r="C22" s="293">
        <f>IFERROR(LN(SimpRand!C18),0)</f>
        <v>0</v>
      </c>
      <c r="D22" s="298" t="s">
        <v>6</v>
      </c>
      <c r="E22" s="276"/>
      <c r="F22" s="276"/>
      <c r="G22" s="276"/>
      <c r="H22" s="281"/>
      <c r="I22" s="281"/>
      <c r="J22" s="276"/>
      <c r="K22" s="272"/>
    </row>
    <row r="23" spans="1:11" ht="15" customHeight="1" x14ac:dyDescent="0.15">
      <c r="A23" s="280"/>
      <c r="B23" s="387" t="s">
        <v>22</v>
      </c>
      <c r="C23" s="293">
        <f>IFERROR(LN(SimpRand!C19),0)</f>
        <v>0</v>
      </c>
      <c r="D23" s="298" t="s">
        <v>6</v>
      </c>
      <c r="E23" s="276"/>
      <c r="F23" s="276"/>
      <c r="G23" s="276"/>
      <c r="H23" s="281"/>
      <c r="I23" s="281"/>
      <c r="J23" s="276"/>
      <c r="K23" s="272"/>
    </row>
    <row r="24" spans="1:11" ht="15" customHeight="1" x14ac:dyDescent="0.15">
      <c r="A24" s="280"/>
      <c r="B24" s="387" t="s">
        <v>23</v>
      </c>
      <c r="C24" s="293">
        <f>IFERROR(LN(SimpRand!C20),0)</f>
        <v>0</v>
      </c>
      <c r="D24" s="298" t="s">
        <v>6</v>
      </c>
      <c r="E24" s="276"/>
      <c r="F24" s="276"/>
      <c r="G24" s="276"/>
      <c r="H24" s="281"/>
      <c r="I24" s="281"/>
      <c r="J24" s="276"/>
      <c r="K24" s="272"/>
    </row>
    <row r="25" spans="1:11" ht="15" customHeight="1" x14ac:dyDescent="0.15">
      <c r="A25" s="280"/>
      <c r="B25" s="387" t="s">
        <v>24</v>
      </c>
      <c r="C25" s="293">
        <f>IFERROR(LN(SimpRand!C21),0)</f>
        <v>0</v>
      </c>
      <c r="D25" s="298" t="s">
        <v>6</v>
      </c>
      <c r="E25" s="276"/>
      <c r="F25" s="276"/>
      <c r="G25" s="276"/>
      <c r="H25" s="281"/>
      <c r="I25" s="281"/>
      <c r="J25" s="276"/>
      <c r="K25" s="272"/>
    </row>
    <row r="26" spans="1:11" ht="15" customHeight="1" thickBot="1" x14ac:dyDescent="0.2">
      <c r="A26" s="280"/>
      <c r="B26" s="387" t="s">
        <v>25</v>
      </c>
      <c r="C26" s="293">
        <f>IFERROR(LN(SimpRand!C22),0)</f>
        <v>0</v>
      </c>
      <c r="D26" s="298" t="s">
        <v>6</v>
      </c>
      <c r="E26" s="276"/>
      <c r="F26" s="276"/>
      <c r="G26" s="276"/>
      <c r="H26" s="281"/>
      <c r="I26" s="281"/>
      <c r="J26" s="276"/>
      <c r="K26" s="272"/>
    </row>
    <row r="27" spans="1:11" ht="15" customHeight="1" thickBot="1" x14ac:dyDescent="0.2">
      <c r="A27" s="280"/>
      <c r="B27" s="387" t="s">
        <v>32</v>
      </c>
      <c r="C27" s="293">
        <f>IFERROR(LN(SimpRand!C23),0)</f>
        <v>0</v>
      </c>
      <c r="D27" s="298" t="s">
        <v>6</v>
      </c>
      <c r="E27" s="276"/>
      <c r="F27" s="276"/>
      <c r="G27" s="276"/>
      <c r="H27" s="301" t="s">
        <v>76</v>
      </c>
      <c r="I27" s="281"/>
      <c r="J27" s="276"/>
      <c r="K27" s="272"/>
    </row>
    <row r="28" spans="1:11" ht="15" customHeight="1" x14ac:dyDescent="0.15">
      <c r="A28" s="280"/>
      <c r="B28" s="387" t="s">
        <v>33</v>
      </c>
      <c r="C28" s="293">
        <f>IFERROR(LN(SimpRand!C24),0)</f>
        <v>0</v>
      </c>
      <c r="D28" s="298" t="s">
        <v>6</v>
      </c>
      <c r="E28" s="276"/>
      <c r="F28" s="276"/>
      <c r="G28" s="276"/>
      <c r="H28" s="281"/>
      <c r="I28" s="281"/>
      <c r="J28" s="276"/>
      <c r="K28" s="272"/>
    </row>
    <row r="29" spans="1:11" ht="15" customHeight="1" x14ac:dyDescent="0.15">
      <c r="A29" s="280"/>
      <c r="B29" s="387" t="s">
        <v>34</v>
      </c>
      <c r="C29" s="293">
        <f>IFERROR(LN(SimpRand!C25),0)</f>
        <v>0</v>
      </c>
      <c r="D29" s="298" t="s">
        <v>6</v>
      </c>
      <c r="E29" s="276"/>
      <c r="F29" s="276"/>
      <c r="G29" s="276"/>
      <c r="H29" s="281"/>
      <c r="I29" s="281"/>
      <c r="J29" s="276"/>
      <c r="K29" s="272"/>
    </row>
    <row r="30" spans="1:11" ht="15" customHeight="1" x14ac:dyDescent="0.15">
      <c r="A30" s="280"/>
      <c r="B30" s="387" t="s">
        <v>36</v>
      </c>
      <c r="C30" s="293">
        <f>IFERROR(LN(SimpRand!C26),0)</f>
        <v>0</v>
      </c>
      <c r="D30" s="298" t="s">
        <v>6</v>
      </c>
      <c r="E30" s="276"/>
      <c r="F30" s="276"/>
      <c r="G30" s="276"/>
      <c r="H30" s="281"/>
      <c r="I30" s="281"/>
      <c r="J30" s="276"/>
      <c r="K30" s="272"/>
    </row>
    <row r="31" spans="1:11" ht="15" customHeight="1" x14ac:dyDescent="0.15">
      <c r="A31" s="280"/>
      <c r="B31" s="387" t="s">
        <v>37</v>
      </c>
      <c r="C31" s="293">
        <f>IFERROR(LN(SimpRand!C27),0)</f>
        <v>0</v>
      </c>
      <c r="D31" s="298" t="s">
        <v>6</v>
      </c>
      <c r="E31" s="276"/>
      <c r="F31" s="276"/>
      <c r="G31" s="276"/>
      <c r="H31" s="281"/>
      <c r="I31" s="281"/>
      <c r="J31" s="276"/>
      <c r="K31" s="272"/>
    </row>
    <row r="32" spans="1:11" ht="15" customHeight="1" x14ac:dyDescent="0.15">
      <c r="A32" s="280"/>
      <c r="B32" s="387" t="s">
        <v>38</v>
      </c>
      <c r="C32" s="293">
        <f>IFERROR(LN(SimpRand!C28),0)</f>
        <v>0</v>
      </c>
      <c r="D32" s="298" t="s">
        <v>6</v>
      </c>
      <c r="E32" s="276"/>
      <c r="F32" s="276"/>
      <c r="G32" s="276"/>
      <c r="H32" s="281"/>
      <c r="I32" s="281"/>
      <c r="J32" s="276"/>
      <c r="K32" s="272"/>
    </row>
    <row r="33" spans="1:18" ht="15" customHeight="1" x14ac:dyDescent="0.15">
      <c r="A33" s="280"/>
      <c r="B33" s="387" t="s">
        <v>39</v>
      </c>
      <c r="C33" s="293">
        <f>IFERROR(LN(SimpRand!C29),0)</f>
        <v>0</v>
      </c>
      <c r="D33" s="298" t="s">
        <v>6</v>
      </c>
      <c r="E33" s="276"/>
      <c r="F33" s="276"/>
      <c r="G33" s="276"/>
      <c r="H33" s="281"/>
      <c r="I33" s="281"/>
      <c r="J33" s="276"/>
      <c r="K33" s="272"/>
    </row>
    <row r="34" spans="1:18" ht="15" customHeight="1" x14ac:dyDescent="0.15">
      <c r="A34" s="280"/>
      <c r="B34" s="387" t="s">
        <v>41</v>
      </c>
      <c r="C34" s="293">
        <f>IFERROR(LN(SimpRand!C30),0)</f>
        <v>0</v>
      </c>
      <c r="D34" s="298" t="s">
        <v>6</v>
      </c>
      <c r="E34" s="276"/>
      <c r="F34" s="276"/>
      <c r="G34" s="276"/>
      <c r="H34" s="281"/>
      <c r="I34" s="281"/>
      <c r="J34" s="276"/>
      <c r="K34" s="272"/>
    </row>
    <row r="35" spans="1:18" ht="15" customHeight="1" x14ac:dyDescent="0.15">
      <c r="A35" s="280"/>
      <c r="B35" s="387" t="s">
        <v>42</v>
      </c>
      <c r="C35" s="293">
        <f>IFERROR(LN(SimpRand!C31),0)</f>
        <v>0</v>
      </c>
      <c r="D35" s="298" t="s">
        <v>6</v>
      </c>
      <c r="E35" s="276"/>
      <c r="F35" s="276"/>
      <c r="G35" s="276"/>
      <c r="H35" s="281"/>
      <c r="I35" s="281"/>
      <c r="J35" s="276"/>
      <c r="K35" s="272"/>
    </row>
    <row r="36" spans="1:18" ht="15" customHeight="1" x14ac:dyDescent="0.15">
      <c r="A36" s="280"/>
      <c r="B36" s="389" t="s">
        <v>43</v>
      </c>
      <c r="C36" s="293">
        <f>IFERROR(LN(SimpRand!C32),0)</f>
        <v>0</v>
      </c>
      <c r="D36" s="302" t="s">
        <v>6</v>
      </c>
      <c r="E36" s="276"/>
      <c r="F36" s="276"/>
      <c r="G36" s="276"/>
      <c r="H36" s="281"/>
      <c r="I36" s="281"/>
      <c r="J36" s="276"/>
      <c r="K36" s="272"/>
      <c r="P36" s="268"/>
      <c r="R36" s="268"/>
    </row>
    <row r="37" spans="1:18" ht="15" customHeight="1" x14ac:dyDescent="0.15">
      <c r="A37" s="280"/>
      <c r="B37" s="389" t="s">
        <v>44</v>
      </c>
      <c r="C37" s="293">
        <f>IFERROR(LN(SimpRand!C33),0)</f>
        <v>0</v>
      </c>
      <c r="D37" s="302" t="s">
        <v>6</v>
      </c>
      <c r="E37" s="276"/>
      <c r="F37" s="276"/>
      <c r="G37" s="276"/>
      <c r="H37" s="281"/>
      <c r="I37" s="281"/>
      <c r="J37" s="276"/>
      <c r="K37" s="272"/>
      <c r="P37" s="268"/>
      <c r="R37" s="268"/>
    </row>
    <row r="38" spans="1:18" ht="15" customHeight="1" x14ac:dyDescent="0.15">
      <c r="A38" s="280"/>
      <c r="B38" s="389" t="s">
        <v>45</v>
      </c>
      <c r="C38" s="293">
        <f>IFERROR(LN(SimpRand!C34),0)</f>
        <v>0</v>
      </c>
      <c r="D38" s="302" t="s">
        <v>6</v>
      </c>
      <c r="E38" s="276"/>
      <c r="F38" s="276"/>
      <c r="G38" s="276"/>
      <c r="H38" s="281"/>
      <c r="I38" s="281"/>
      <c r="J38" s="276"/>
      <c r="K38" s="272"/>
      <c r="P38" s="268"/>
      <c r="R38" s="268"/>
    </row>
    <row r="39" spans="1:18" ht="15" customHeight="1" x14ac:dyDescent="0.15">
      <c r="A39" s="280"/>
      <c r="B39" s="389" t="s">
        <v>46</v>
      </c>
      <c r="C39" s="293">
        <f>IFERROR(LN(SimpRand!C35),0)</f>
        <v>0</v>
      </c>
      <c r="D39" s="302" t="s">
        <v>6</v>
      </c>
      <c r="E39" s="276"/>
      <c r="F39" s="276"/>
      <c r="G39" s="276"/>
      <c r="H39" s="281"/>
      <c r="I39" s="281"/>
      <c r="J39" s="276"/>
      <c r="K39" s="272"/>
      <c r="P39" s="268"/>
      <c r="R39" s="268"/>
    </row>
    <row r="40" spans="1:18" ht="15" customHeight="1" x14ac:dyDescent="0.15">
      <c r="A40" s="280"/>
      <c r="B40" s="389" t="s">
        <v>47</v>
      </c>
      <c r="C40" s="293">
        <f>IFERROR(LN(SimpRand!C36),0)</f>
        <v>0</v>
      </c>
      <c r="D40" s="302" t="s">
        <v>6</v>
      </c>
      <c r="E40" s="276"/>
      <c r="F40" s="276"/>
      <c r="G40" s="276"/>
      <c r="H40" s="281"/>
      <c r="I40" s="281"/>
      <c r="J40" s="276"/>
      <c r="K40" s="272"/>
      <c r="P40" s="268"/>
      <c r="R40" s="268"/>
    </row>
    <row r="41" spans="1:18" ht="15" customHeight="1" x14ac:dyDescent="0.15">
      <c r="A41" s="280"/>
      <c r="B41" s="389" t="s">
        <v>48</v>
      </c>
      <c r="C41" s="293">
        <f>IFERROR(LN(SimpRand!C37),0)</f>
        <v>0</v>
      </c>
      <c r="D41" s="302" t="s">
        <v>6</v>
      </c>
      <c r="E41" s="276"/>
      <c r="F41" s="276"/>
      <c r="G41" s="276"/>
      <c r="H41" s="281"/>
      <c r="I41" s="281"/>
      <c r="J41" s="276"/>
      <c r="K41" s="272"/>
      <c r="P41" s="268"/>
      <c r="R41" s="268"/>
    </row>
    <row r="42" spans="1:18" ht="15" customHeight="1" x14ac:dyDescent="0.15">
      <c r="A42" s="280"/>
      <c r="B42" s="389" t="s">
        <v>49</v>
      </c>
      <c r="C42" s="293">
        <f>IFERROR(LN(SimpRand!C38),0)</f>
        <v>0</v>
      </c>
      <c r="D42" s="302" t="s">
        <v>6</v>
      </c>
      <c r="E42" s="276"/>
      <c r="F42" s="276"/>
      <c r="G42" s="276"/>
      <c r="H42" s="281"/>
      <c r="I42" s="281"/>
      <c r="J42" s="276"/>
      <c r="K42" s="272"/>
      <c r="P42" s="268"/>
      <c r="R42" s="268"/>
    </row>
    <row r="43" spans="1:18" ht="15" customHeight="1" x14ac:dyDescent="0.15">
      <c r="A43" s="280"/>
      <c r="B43" s="389" t="s">
        <v>50</v>
      </c>
      <c r="C43" s="293">
        <f>IFERROR(LN(SimpRand!C39),0)</f>
        <v>0</v>
      </c>
      <c r="D43" s="302" t="s">
        <v>6</v>
      </c>
      <c r="E43" s="276"/>
      <c r="F43" s="276"/>
      <c r="G43" s="276"/>
      <c r="H43" s="281"/>
      <c r="I43" s="281"/>
      <c r="J43" s="276"/>
      <c r="K43" s="272"/>
      <c r="P43" s="268"/>
      <c r="R43" s="268"/>
    </row>
    <row r="44" spans="1:18" ht="15" customHeight="1" x14ac:dyDescent="0.15">
      <c r="A44" s="280"/>
      <c r="B44" s="389" t="s">
        <v>51</v>
      </c>
      <c r="C44" s="293">
        <f>IFERROR(LN(SimpRand!C40),0)</f>
        <v>0</v>
      </c>
      <c r="D44" s="302" t="s">
        <v>6</v>
      </c>
      <c r="E44" s="276"/>
      <c r="F44" s="276"/>
      <c r="G44" s="276"/>
      <c r="H44" s="281"/>
      <c r="I44" s="281"/>
      <c r="J44" s="276"/>
      <c r="K44" s="272"/>
      <c r="P44" s="268"/>
      <c r="R44" s="268"/>
    </row>
    <row r="45" spans="1:18" ht="15" customHeight="1" x14ac:dyDescent="0.15">
      <c r="A45" s="280"/>
      <c r="B45" s="389" t="s">
        <v>52</v>
      </c>
      <c r="C45" s="293">
        <f>IFERROR(LN(SimpRand!C41),0)</f>
        <v>0</v>
      </c>
      <c r="D45" s="302" t="s">
        <v>6</v>
      </c>
      <c r="E45" s="276"/>
      <c r="F45" s="276"/>
      <c r="G45" s="276"/>
      <c r="H45" s="281"/>
      <c r="I45" s="281"/>
      <c r="J45" s="276"/>
      <c r="K45" s="272"/>
      <c r="P45" s="268"/>
      <c r="R45" s="268"/>
    </row>
    <row r="46" spans="1:18" ht="15" customHeight="1" thickBot="1" x14ac:dyDescent="0.2">
      <c r="A46" s="280"/>
      <c r="B46" s="390" t="s">
        <v>53</v>
      </c>
      <c r="C46" s="391">
        <f>IFERROR(LN(SimpRand!C42),0)</f>
        <v>0</v>
      </c>
      <c r="D46" s="392" t="s">
        <v>6</v>
      </c>
      <c r="E46" s="307"/>
      <c r="F46" s="307"/>
      <c r="G46" s="307"/>
      <c r="H46" s="308"/>
      <c r="I46" s="281"/>
      <c r="J46" s="276"/>
      <c r="K46" s="272"/>
      <c r="P46" s="268"/>
      <c r="R46" s="268"/>
    </row>
    <row r="47" spans="1:18" ht="34.5" customHeight="1" thickBot="1" x14ac:dyDescent="0.2">
      <c r="A47" s="303"/>
      <c r="B47" s="304"/>
      <c r="C47" s="305"/>
      <c r="D47" s="306"/>
      <c r="E47" s="307"/>
      <c r="F47" s="307"/>
      <c r="G47" s="307"/>
      <c r="H47" s="307"/>
      <c r="I47" s="308"/>
      <c r="J47" s="276"/>
      <c r="K47" s="272"/>
      <c r="P47" s="268"/>
      <c r="R47" s="268"/>
    </row>
    <row r="48" spans="1:18" ht="34.5" customHeight="1" thickBot="1" x14ac:dyDescent="0.2">
      <c r="A48" s="309" t="s">
        <v>26</v>
      </c>
      <c r="B48" s="310"/>
      <c r="C48" s="311"/>
      <c r="D48" s="310"/>
      <c r="E48" s="310"/>
      <c r="F48" s="310"/>
      <c r="G48" s="310"/>
      <c r="H48" s="393"/>
      <c r="I48" s="310"/>
      <c r="J48" s="276"/>
      <c r="L48" s="272"/>
      <c r="M48" s="272"/>
      <c r="N48" s="272"/>
      <c r="O48" s="272"/>
      <c r="P48" s="272"/>
      <c r="Q48" s="272"/>
      <c r="R48" s="272"/>
    </row>
    <row r="49" spans="1:18" ht="10.5" customHeight="1" x14ac:dyDescent="0.15">
      <c r="A49" s="280"/>
      <c r="B49" s="276"/>
      <c r="C49" s="286"/>
      <c r="D49" s="276"/>
      <c r="E49" s="276"/>
      <c r="F49" s="276"/>
      <c r="G49" s="276"/>
      <c r="H49" s="281"/>
      <c r="I49" s="276"/>
      <c r="J49" s="276"/>
      <c r="L49" s="272"/>
      <c r="M49" s="272"/>
      <c r="N49" s="272"/>
      <c r="O49" s="272"/>
      <c r="P49" s="272"/>
      <c r="Q49" s="272"/>
      <c r="R49" s="272"/>
    </row>
    <row r="50" spans="1:18" ht="15" customHeight="1" x14ac:dyDescent="0.15">
      <c r="A50" s="280"/>
      <c r="B50" s="312" t="str">
        <f>B14</f>
        <v xml:space="preserve">RT Value = </v>
      </c>
      <c r="C50" s="313">
        <f>C14</f>
        <v>0</v>
      </c>
      <c r="D50" s="314" t="str">
        <f>D14</f>
        <v>(ppm)</v>
      </c>
      <c r="E50" s="276"/>
      <c r="F50" s="312" t="str">
        <f>F14</f>
        <v>Chemical Concentration of:</v>
      </c>
      <c r="G50" s="276"/>
      <c r="H50" s="394">
        <f>H14</f>
        <v>0</v>
      </c>
      <c r="I50" s="276"/>
      <c r="J50" s="276"/>
      <c r="L50" s="272"/>
      <c r="M50" s="272"/>
      <c r="N50" s="272"/>
      <c r="O50" s="272"/>
      <c r="P50" s="272"/>
      <c r="Q50" s="272"/>
      <c r="R50" s="272"/>
    </row>
    <row r="51" spans="1:18" ht="9" customHeight="1" thickBot="1" x14ac:dyDescent="0.2">
      <c r="A51" s="280"/>
      <c r="B51" s="276"/>
      <c r="C51" s="286"/>
      <c r="D51" s="276"/>
      <c r="E51" s="276"/>
      <c r="F51" s="276"/>
      <c r="G51" s="276"/>
      <c r="H51" s="281"/>
      <c r="I51" s="276"/>
      <c r="J51" s="276"/>
      <c r="L51" s="272"/>
      <c r="M51" s="272"/>
      <c r="N51" s="272"/>
      <c r="O51" s="272"/>
      <c r="P51" s="272"/>
      <c r="Q51" s="272"/>
      <c r="R51" s="272"/>
    </row>
    <row r="52" spans="1:18" ht="15" customHeight="1" thickTop="1" x14ac:dyDescent="0.15">
      <c r="A52" s="280"/>
      <c r="B52" s="287" t="s">
        <v>10</v>
      </c>
      <c r="C52" s="288"/>
      <c r="D52" s="289"/>
      <c r="E52" s="276"/>
      <c r="F52" s="290" t="s">
        <v>11</v>
      </c>
      <c r="G52" s="291"/>
      <c r="H52" s="384"/>
      <c r="I52" s="315"/>
      <c r="J52" s="276"/>
      <c r="L52" s="272"/>
      <c r="M52" s="272"/>
      <c r="N52" s="272"/>
      <c r="O52" s="272"/>
      <c r="P52" s="272"/>
      <c r="Q52" s="272"/>
      <c r="R52" s="272"/>
    </row>
    <row r="53" spans="1:18" ht="15" customHeight="1" x14ac:dyDescent="0.15">
      <c r="A53" s="280"/>
      <c r="B53" s="292" t="s">
        <v>12</v>
      </c>
      <c r="C53" s="293">
        <f>IFERROR(LN(SimpRand!C47),0)</f>
        <v>0</v>
      </c>
      <c r="D53" s="294" t="s">
        <v>6</v>
      </c>
      <c r="E53" s="276"/>
      <c r="F53" s="295" t="s">
        <v>13</v>
      </c>
      <c r="G53" s="296" t="s">
        <v>14</v>
      </c>
      <c r="H53" s="386" t="s">
        <v>27</v>
      </c>
      <c r="I53" s="404" t="s">
        <v>28</v>
      </c>
      <c r="J53" s="276"/>
      <c r="L53" s="272"/>
      <c r="M53" s="272"/>
      <c r="N53" s="272"/>
      <c r="O53" s="272"/>
      <c r="P53" s="316"/>
      <c r="Q53" s="272"/>
      <c r="R53" s="316"/>
    </row>
    <row r="54" spans="1:18" ht="15" customHeight="1" thickBot="1" x14ac:dyDescent="0.2">
      <c r="A54" s="280"/>
      <c r="B54" s="297" t="s">
        <v>16</v>
      </c>
      <c r="C54" s="293">
        <f>IFERROR(LN(SimpRand!C48),0)</f>
        <v>0</v>
      </c>
      <c r="D54" s="298" t="s">
        <v>6</v>
      </c>
      <c r="E54" s="276"/>
      <c r="F54" s="317">
        <f>AVERAGE(C53:C82)</f>
        <v>0</v>
      </c>
      <c r="G54" s="318">
        <f>VAR(C53:C82)</f>
        <v>0</v>
      </c>
      <c r="H54" s="395">
        <f>STDEV(C53:C82)</f>
        <v>0</v>
      </c>
      <c r="I54" s="405">
        <f>H54/SQRT(COUNT(C53:C82))</f>
        <v>0</v>
      </c>
      <c r="J54" s="276"/>
      <c r="L54" s="272"/>
      <c r="M54" s="272"/>
      <c r="N54" s="272"/>
      <c r="O54" s="272"/>
      <c r="P54" s="316"/>
      <c r="Q54" s="272"/>
      <c r="R54" s="316"/>
    </row>
    <row r="55" spans="1:18" ht="15" customHeight="1" thickTop="1" x14ac:dyDescent="0.15">
      <c r="A55" s="280"/>
      <c r="B55" s="297" t="s">
        <v>17</v>
      </c>
      <c r="C55" s="293">
        <f>IFERROR(LN(SimpRand!C49),0)</f>
        <v>0</v>
      </c>
      <c r="D55" s="298" t="s">
        <v>6</v>
      </c>
      <c r="E55" s="276"/>
      <c r="F55" s="319"/>
      <c r="G55" s="319"/>
      <c r="H55" s="396"/>
      <c r="I55" s="276"/>
      <c r="J55" s="276"/>
      <c r="L55" s="272"/>
      <c r="M55" s="272"/>
      <c r="N55" s="272"/>
      <c r="O55" s="272"/>
      <c r="P55" s="316"/>
      <c r="Q55" s="272"/>
      <c r="R55" s="316"/>
    </row>
    <row r="56" spans="1:18" ht="15" customHeight="1" x14ac:dyDescent="0.15">
      <c r="A56" s="280"/>
      <c r="B56" s="297" t="s">
        <v>19</v>
      </c>
      <c r="C56" s="293">
        <f>IFERROR(LN(SimpRand!C50),0)</f>
        <v>0</v>
      </c>
      <c r="D56" s="298" t="s">
        <v>6</v>
      </c>
      <c r="E56" s="276"/>
      <c r="F56" s="320" t="s">
        <v>29</v>
      </c>
      <c r="G56" s="321"/>
      <c r="H56" s="397"/>
      <c r="I56" s="321"/>
      <c r="J56" s="276"/>
      <c r="L56" s="272"/>
      <c r="M56" s="272"/>
      <c r="N56" s="272"/>
      <c r="O56" s="272"/>
      <c r="P56" s="316"/>
      <c r="Q56" s="272"/>
      <c r="R56" s="316"/>
    </row>
    <row r="57" spans="1:18" ht="15" customHeight="1" x14ac:dyDescent="0.15">
      <c r="A57" s="280"/>
      <c r="B57" s="297" t="s">
        <v>20</v>
      </c>
      <c r="C57" s="293">
        <f>IFERROR(LN(SimpRand!C51),0)</f>
        <v>0</v>
      </c>
      <c r="D57" s="298" t="s">
        <v>6</v>
      </c>
      <c r="E57" s="276"/>
      <c r="F57" s="322" t="s">
        <v>71</v>
      </c>
      <c r="G57" s="323"/>
      <c r="H57" s="398"/>
      <c r="I57" s="323"/>
      <c r="J57" s="276"/>
      <c r="L57" s="272"/>
      <c r="M57" s="272"/>
      <c r="N57" s="272"/>
      <c r="O57" s="272"/>
      <c r="P57" s="316"/>
      <c r="Q57" s="272"/>
      <c r="R57" s="316"/>
    </row>
    <row r="58" spans="1:18" ht="15" customHeight="1" x14ac:dyDescent="0.15">
      <c r="A58" s="280"/>
      <c r="B58" s="297" t="s">
        <v>21</v>
      </c>
      <c r="C58" s="293">
        <f>IFERROR(LN(SimpRand!C52),0)</f>
        <v>0</v>
      </c>
      <c r="D58" s="298" t="s">
        <v>6</v>
      </c>
      <c r="E58" s="276"/>
      <c r="F58" s="324" t="str">
        <f>IF(F54&gt;=C50,"Exceeds the Regulatory Threshold","Is Below the Regulatory Threshold")</f>
        <v>Exceeds the Regulatory Threshold</v>
      </c>
      <c r="G58" s="323"/>
      <c r="H58" s="398"/>
      <c r="I58" s="323"/>
      <c r="J58" s="276"/>
      <c r="L58" s="272"/>
      <c r="M58" s="272"/>
      <c r="N58" s="272"/>
      <c r="O58" s="272"/>
      <c r="P58" s="316"/>
      <c r="Q58" s="272"/>
      <c r="R58" s="316"/>
    </row>
    <row r="59" spans="1:18" ht="15" customHeight="1" x14ac:dyDescent="0.15">
      <c r="A59" s="280"/>
      <c r="B59" s="297" t="s">
        <v>22</v>
      </c>
      <c r="C59" s="293">
        <f>IFERROR(LN(SimpRand!C53),0)</f>
        <v>0</v>
      </c>
      <c r="D59" s="298" t="s">
        <v>6</v>
      </c>
      <c r="E59" s="276"/>
      <c r="F59" s="325" t="str">
        <f>IF(F58="HAZARDOUS","STUDY IS COMPLETE","CONTINUE WITH STUDY")</f>
        <v>CONTINUE WITH STUDY</v>
      </c>
      <c r="G59" s="326"/>
      <c r="H59" s="399"/>
      <c r="I59" s="326"/>
      <c r="J59" s="276"/>
      <c r="L59" s="272"/>
      <c r="M59" s="272"/>
      <c r="N59" s="272"/>
      <c r="O59" s="272"/>
      <c r="P59" s="316"/>
      <c r="Q59" s="272"/>
      <c r="R59" s="316"/>
    </row>
    <row r="60" spans="1:18" ht="15" customHeight="1" thickBot="1" x14ac:dyDescent="0.2">
      <c r="A60" s="280"/>
      <c r="B60" s="297" t="s">
        <v>23</v>
      </c>
      <c r="C60" s="293">
        <f>IFERROR(LN(SimpRand!C54),0)</f>
        <v>0</v>
      </c>
      <c r="D60" s="298" t="s">
        <v>6</v>
      </c>
      <c r="E60" s="276"/>
      <c r="F60" s="276"/>
      <c r="G60" s="276"/>
      <c r="H60" s="281"/>
      <c r="I60" s="276"/>
      <c r="J60" s="276"/>
      <c r="L60" s="272"/>
      <c r="M60" s="272"/>
      <c r="N60" s="272"/>
      <c r="O60" s="272"/>
      <c r="P60" s="316"/>
      <c r="Q60" s="272"/>
      <c r="R60" s="316"/>
    </row>
    <row r="61" spans="1:18" ht="15" customHeight="1" thickTop="1" x14ac:dyDescent="0.15">
      <c r="A61" s="280"/>
      <c r="B61" s="297" t="s">
        <v>24</v>
      </c>
      <c r="C61" s="293">
        <f>IFERROR(LN(SimpRand!C55),0)</f>
        <v>0</v>
      </c>
      <c r="D61" s="298" t="s">
        <v>6</v>
      </c>
      <c r="E61" s="276"/>
      <c r="F61" s="327" t="str">
        <f>IF(ROUND(F54,0)&gt;ROUND(G54,0),"NON-TRANSFORMED DATA USED","USE TRANSFORMED DATA")</f>
        <v>USE TRANSFORMED DATA</v>
      </c>
      <c r="G61" s="315"/>
      <c r="H61" s="384"/>
      <c r="I61" s="315"/>
      <c r="J61" s="276"/>
      <c r="L61" s="272"/>
      <c r="M61" s="272"/>
      <c r="N61" s="272"/>
      <c r="O61" s="272"/>
      <c r="P61" s="316"/>
      <c r="Q61" s="272"/>
      <c r="R61" s="316"/>
    </row>
    <row r="62" spans="1:18" ht="15" customHeight="1" x14ac:dyDescent="0.15">
      <c r="A62" s="280"/>
      <c r="B62" s="297" t="s">
        <v>25</v>
      </c>
      <c r="C62" s="293">
        <f>IFERROR(LN(SimpRand!C56),0)</f>
        <v>0</v>
      </c>
      <c r="D62" s="298" t="s">
        <v>6</v>
      </c>
      <c r="E62" s="276"/>
      <c r="F62" s="328" t="s">
        <v>30</v>
      </c>
      <c r="G62" s="329"/>
      <c r="H62" s="400" t="s">
        <v>31</v>
      </c>
      <c r="I62" s="330"/>
      <c r="J62" s="276"/>
      <c r="L62" s="272"/>
      <c r="M62" s="272"/>
      <c r="N62" s="272"/>
      <c r="O62" s="272"/>
      <c r="P62" s="316"/>
      <c r="Q62" s="272"/>
      <c r="R62" s="316"/>
    </row>
    <row r="63" spans="1:18" ht="15" customHeight="1" thickBot="1" x14ac:dyDescent="0.2">
      <c r="A63" s="280"/>
      <c r="B63" s="297" t="s">
        <v>32</v>
      </c>
      <c r="C63" s="293">
        <f>IFERROR(LN(SimpRand!C57),0)</f>
        <v>0</v>
      </c>
      <c r="D63" s="298" t="s">
        <v>6</v>
      </c>
      <c r="E63" s="276"/>
      <c r="F63" s="331">
        <f>IF(F59="CONTINUE WITH STUDY",F54+C94*I54,"N/A")</f>
        <v>0</v>
      </c>
      <c r="G63" s="332"/>
      <c r="H63" s="401">
        <f>IF(F59="CONTINUE WITH STUDY",F54-C94*I54,"N/A")</f>
        <v>0</v>
      </c>
      <c r="I63" s="406"/>
      <c r="J63" s="276"/>
      <c r="L63" s="272"/>
      <c r="M63" s="272"/>
      <c r="N63" s="272"/>
      <c r="O63" s="272"/>
      <c r="P63" s="316" t="s">
        <v>18</v>
      </c>
      <c r="Q63" s="272"/>
      <c r="R63" s="316" t="s">
        <v>18</v>
      </c>
    </row>
    <row r="64" spans="1:18" ht="15" customHeight="1" thickTop="1" x14ac:dyDescent="0.15">
      <c r="A64" s="280"/>
      <c r="B64" s="297" t="s">
        <v>33</v>
      </c>
      <c r="C64" s="293">
        <f>IFERROR(LN(SimpRand!C58),0)</f>
        <v>0</v>
      </c>
      <c r="D64" s="298" t="s">
        <v>6</v>
      </c>
      <c r="E64" s="276"/>
      <c r="F64" s="276"/>
      <c r="G64" s="276"/>
      <c r="H64" s="281"/>
      <c r="I64" s="276"/>
      <c r="J64" s="276"/>
      <c r="L64" s="272"/>
      <c r="M64" s="272"/>
      <c r="N64" s="272"/>
      <c r="O64" s="272"/>
      <c r="P64" s="316" t="s">
        <v>18</v>
      </c>
      <c r="Q64" s="272"/>
      <c r="R64" s="316" t="s">
        <v>18</v>
      </c>
    </row>
    <row r="65" spans="1:18" ht="15" customHeight="1" x14ac:dyDescent="0.15">
      <c r="A65" s="280"/>
      <c r="B65" s="297" t="s">
        <v>34</v>
      </c>
      <c r="C65" s="293">
        <f>IFERROR(LN(SimpRand!C59),0)</f>
        <v>0</v>
      </c>
      <c r="D65" s="298" t="s">
        <v>6</v>
      </c>
      <c r="E65" s="276"/>
      <c r="F65" s="320" t="s">
        <v>35</v>
      </c>
      <c r="G65" s="321"/>
      <c r="H65" s="397"/>
      <c r="I65" s="321"/>
      <c r="J65" s="276"/>
      <c r="L65" s="272"/>
      <c r="M65" s="272"/>
      <c r="N65" s="272"/>
      <c r="O65" s="272"/>
      <c r="P65" s="316" t="s">
        <v>18</v>
      </c>
      <c r="Q65" s="272"/>
      <c r="R65" s="316" t="s">
        <v>18</v>
      </c>
    </row>
    <row r="66" spans="1:18" ht="15" customHeight="1" x14ac:dyDescent="0.15">
      <c r="A66" s="280"/>
      <c r="B66" s="297" t="s">
        <v>36</v>
      </c>
      <c r="C66" s="293">
        <f>IFERROR(LN(SimpRand!C60),0)</f>
        <v>0</v>
      </c>
      <c r="D66" s="298" t="s">
        <v>6</v>
      </c>
      <c r="E66" s="276"/>
      <c r="F66" s="322" t="s">
        <v>73</v>
      </c>
      <c r="G66" s="323"/>
      <c r="H66" s="398"/>
      <c r="I66" s="323"/>
      <c r="J66" s="276"/>
      <c r="L66" s="272"/>
      <c r="M66" s="272"/>
      <c r="N66" s="272"/>
      <c r="O66" s="272"/>
      <c r="P66" s="316" t="s">
        <v>18</v>
      </c>
      <c r="Q66" s="272"/>
      <c r="R66" s="316" t="s">
        <v>18</v>
      </c>
    </row>
    <row r="67" spans="1:18" ht="15" customHeight="1" x14ac:dyDescent="0.15">
      <c r="A67" s="280"/>
      <c r="B67" s="297" t="s">
        <v>37</v>
      </c>
      <c r="C67" s="293">
        <f>IFERROR(LN(SimpRand!C61),0)</f>
        <v>0</v>
      </c>
      <c r="D67" s="298" t="s">
        <v>6</v>
      </c>
      <c r="E67" s="276"/>
      <c r="F67" s="333" t="str">
        <f>IF(F63="N/A","N/A",IF(F63&gt;=C50,"Exceeds the Regulatory Threshold","Is Below the regulatory Threshold"))</f>
        <v>Exceeds the Regulatory Threshold</v>
      </c>
      <c r="G67" s="326"/>
      <c r="H67" s="399"/>
      <c r="I67" s="326"/>
      <c r="J67" s="276"/>
      <c r="L67" s="272"/>
      <c r="M67" s="272"/>
      <c r="N67" s="272"/>
      <c r="O67" s="272"/>
      <c r="P67" s="316"/>
      <c r="Q67" s="272"/>
      <c r="R67" s="316" t="s">
        <v>18</v>
      </c>
    </row>
    <row r="68" spans="1:18" ht="15" customHeight="1" thickBot="1" x14ac:dyDescent="0.2">
      <c r="A68" s="280"/>
      <c r="B68" s="297" t="s">
        <v>38</v>
      </c>
      <c r="C68" s="293">
        <f>IFERROR(LN(SimpRand!C62),0)</f>
        <v>0</v>
      </c>
      <c r="D68" s="298" t="s">
        <v>6</v>
      </c>
      <c r="E68" s="276"/>
      <c r="F68" s="334" t="s">
        <v>18</v>
      </c>
      <c r="G68" s="335"/>
      <c r="H68" s="402"/>
      <c r="I68" s="276"/>
      <c r="J68" s="276"/>
    </row>
    <row r="69" spans="1:18" ht="15" customHeight="1" thickTop="1" thickBot="1" x14ac:dyDescent="0.2">
      <c r="A69" s="280"/>
      <c r="B69" s="297" t="s">
        <v>39</v>
      </c>
      <c r="C69" s="293">
        <f>IFERROR(LN(SimpRand!C63),0)</f>
        <v>0</v>
      </c>
      <c r="D69" s="298" t="s">
        <v>6</v>
      </c>
      <c r="E69" s="276"/>
      <c r="F69" s="276"/>
      <c r="G69" s="336" t="s">
        <v>40</v>
      </c>
      <c r="H69" s="403" t="e">
        <f>IF(F67="N/A","N/A",IF(F67="NON-HAZARDOUS","N/A",(C94*C94*G54)/((C50-F54)*(C50-F54))))</f>
        <v>#DIV/0!</v>
      </c>
      <c r="I69" s="276"/>
      <c r="J69" s="276"/>
    </row>
    <row r="70" spans="1:18" ht="15" customHeight="1" thickTop="1" x14ac:dyDescent="0.15">
      <c r="A70" s="280"/>
      <c r="B70" s="297" t="s">
        <v>41</v>
      </c>
      <c r="C70" s="293">
        <f>IFERROR(LN(SimpRand!C64),0)</f>
        <v>0</v>
      </c>
      <c r="D70" s="298" t="s">
        <v>6</v>
      </c>
      <c r="E70" s="276"/>
      <c r="F70" s="276"/>
      <c r="G70" s="276"/>
      <c r="H70" s="281"/>
      <c r="I70" s="276"/>
      <c r="J70" s="276"/>
    </row>
    <row r="71" spans="1:18" ht="15" customHeight="1" x14ac:dyDescent="0.15">
      <c r="A71" s="280"/>
      <c r="B71" s="297" t="s">
        <v>42</v>
      </c>
      <c r="C71" s="293">
        <f>IFERROR(LN(SimpRand!C65),0)</f>
        <v>0</v>
      </c>
      <c r="D71" s="298" t="s">
        <v>6</v>
      </c>
      <c r="E71" s="276"/>
      <c r="F71" s="276"/>
      <c r="G71" s="276"/>
      <c r="H71" s="281"/>
      <c r="I71" s="276"/>
      <c r="J71" s="276"/>
    </row>
    <row r="72" spans="1:18" ht="15" customHeight="1" thickBot="1" x14ac:dyDescent="0.2">
      <c r="A72" s="280"/>
      <c r="B72" s="297" t="s">
        <v>43</v>
      </c>
      <c r="C72" s="293">
        <f>IFERROR(LN(SimpRand!C66),0)</f>
        <v>0</v>
      </c>
      <c r="D72" s="298" t="s">
        <v>6</v>
      </c>
      <c r="E72" s="276"/>
      <c r="F72" s="276"/>
      <c r="G72" s="276"/>
      <c r="H72" s="281"/>
      <c r="I72" s="276"/>
      <c r="J72" s="276"/>
    </row>
    <row r="73" spans="1:18" ht="15" customHeight="1" thickBot="1" x14ac:dyDescent="0.2">
      <c r="A73" s="280"/>
      <c r="B73" s="297" t="s">
        <v>44</v>
      </c>
      <c r="C73" s="293">
        <f>IFERROR(LN(SimpRand!C67),0)</f>
        <v>0</v>
      </c>
      <c r="D73" s="298" t="s">
        <v>6</v>
      </c>
      <c r="E73" s="276"/>
      <c r="F73" s="276"/>
      <c r="G73" s="276"/>
      <c r="H73" s="301" t="s">
        <v>76</v>
      </c>
      <c r="I73" s="335"/>
      <c r="J73" s="276"/>
    </row>
    <row r="74" spans="1:18" ht="15" customHeight="1" x14ac:dyDescent="0.15">
      <c r="A74" s="280"/>
      <c r="B74" s="297" t="s">
        <v>45</v>
      </c>
      <c r="C74" s="293">
        <f>IFERROR(LN(SimpRand!C68),0)</f>
        <v>0</v>
      </c>
      <c r="D74" s="298" t="s">
        <v>6</v>
      </c>
      <c r="E74" s="276"/>
      <c r="F74" s="276"/>
      <c r="G74" s="276"/>
      <c r="H74" s="281"/>
      <c r="I74" s="276"/>
      <c r="J74" s="276"/>
    </row>
    <row r="75" spans="1:18" ht="15" customHeight="1" x14ac:dyDescent="0.15">
      <c r="A75" s="280"/>
      <c r="B75" s="297" t="s">
        <v>46</v>
      </c>
      <c r="C75" s="293">
        <f>IFERROR(LN(SimpRand!C69),0)</f>
        <v>0</v>
      </c>
      <c r="D75" s="298" t="s">
        <v>6</v>
      </c>
      <c r="E75" s="276"/>
      <c r="F75" s="276"/>
      <c r="G75" s="276"/>
      <c r="H75" s="281"/>
      <c r="I75" s="276"/>
      <c r="J75" s="276"/>
    </row>
    <row r="76" spans="1:18" ht="15" customHeight="1" x14ac:dyDescent="0.15">
      <c r="A76" s="280"/>
      <c r="B76" s="297" t="s">
        <v>47</v>
      </c>
      <c r="C76" s="293">
        <f>IFERROR(LN(SimpRand!C70),0)</f>
        <v>0</v>
      </c>
      <c r="D76" s="298" t="s">
        <v>6</v>
      </c>
      <c r="E76" s="276"/>
      <c r="F76" s="276"/>
      <c r="G76" s="276"/>
      <c r="H76" s="281"/>
      <c r="I76" s="276"/>
      <c r="J76" s="276"/>
    </row>
    <row r="77" spans="1:18" ht="15" customHeight="1" x14ac:dyDescent="0.15">
      <c r="A77" s="280"/>
      <c r="B77" s="297" t="s">
        <v>48</v>
      </c>
      <c r="C77" s="293">
        <f>IFERROR(LN(SimpRand!C71),0)</f>
        <v>0</v>
      </c>
      <c r="D77" s="298" t="s">
        <v>6</v>
      </c>
      <c r="E77" s="276"/>
      <c r="F77" s="276"/>
      <c r="G77" s="276"/>
      <c r="H77" s="281"/>
      <c r="I77" s="276"/>
      <c r="J77" s="276"/>
    </row>
    <row r="78" spans="1:18" ht="15" customHeight="1" x14ac:dyDescent="0.15">
      <c r="A78" s="280"/>
      <c r="B78" s="297" t="s">
        <v>49</v>
      </c>
      <c r="C78" s="293">
        <f>IFERROR(LN(SimpRand!C72),0)</f>
        <v>0</v>
      </c>
      <c r="D78" s="298" t="s">
        <v>6</v>
      </c>
      <c r="E78" s="276"/>
      <c r="F78" s="276"/>
      <c r="G78" s="276"/>
      <c r="H78" s="281"/>
      <c r="I78" s="276"/>
      <c r="J78" s="276"/>
    </row>
    <row r="79" spans="1:18" ht="15" customHeight="1" x14ac:dyDescent="0.15">
      <c r="A79" s="280"/>
      <c r="B79" s="297" t="s">
        <v>50</v>
      </c>
      <c r="C79" s="293">
        <f>IFERROR(LN(SimpRand!C73),0)</f>
        <v>0</v>
      </c>
      <c r="D79" s="298" t="s">
        <v>6</v>
      </c>
      <c r="E79" s="276"/>
      <c r="F79" s="276"/>
      <c r="G79" s="276"/>
      <c r="H79" s="281"/>
      <c r="I79" s="276"/>
      <c r="J79" s="276"/>
    </row>
    <row r="80" spans="1:18" ht="15" customHeight="1" x14ac:dyDescent="0.15">
      <c r="A80" s="280"/>
      <c r="B80" s="297" t="s">
        <v>51</v>
      </c>
      <c r="C80" s="293">
        <f>IFERROR(LN(SimpRand!C74),0)</f>
        <v>0</v>
      </c>
      <c r="D80" s="298" t="s">
        <v>6</v>
      </c>
      <c r="E80" s="276"/>
      <c r="F80" s="276"/>
      <c r="G80" s="276"/>
      <c r="H80" s="281"/>
      <c r="I80" s="276"/>
      <c r="J80" s="276"/>
    </row>
    <row r="81" spans="1:12" ht="15" customHeight="1" x14ac:dyDescent="0.15">
      <c r="A81" s="280"/>
      <c r="B81" s="297" t="s">
        <v>52</v>
      </c>
      <c r="C81" s="293">
        <f>IFERROR(LN(SimpRand!C75),0)</f>
        <v>0</v>
      </c>
      <c r="D81" s="298" t="s">
        <v>6</v>
      </c>
      <c r="E81" s="276"/>
      <c r="F81" s="276"/>
      <c r="G81" s="276"/>
      <c r="H81" s="281"/>
      <c r="I81" s="276"/>
      <c r="J81" s="276"/>
    </row>
    <row r="82" spans="1:12" ht="15" customHeight="1" x14ac:dyDescent="0.15">
      <c r="A82" s="337"/>
      <c r="B82" s="338" t="s">
        <v>53</v>
      </c>
      <c r="C82" s="293">
        <f>IFERROR(LN(SimpRand!C76),0)</f>
        <v>0</v>
      </c>
      <c r="D82" s="339" t="s">
        <v>6</v>
      </c>
      <c r="E82" s="340"/>
      <c r="F82" s="276"/>
      <c r="G82" s="276"/>
      <c r="H82" s="281"/>
      <c r="I82" s="276"/>
      <c r="J82" s="276"/>
    </row>
    <row r="83" spans="1:12" ht="15" customHeight="1" x14ac:dyDescent="0.15">
      <c r="A83" s="341"/>
      <c r="B83" s="342"/>
      <c r="C83" s="343"/>
      <c r="D83" s="344"/>
      <c r="E83" s="276"/>
      <c r="F83" s="276"/>
      <c r="G83" s="276"/>
      <c r="H83" s="281"/>
      <c r="I83" s="276"/>
      <c r="J83" s="276"/>
    </row>
    <row r="84" spans="1:12" ht="15" customHeight="1" thickBot="1" x14ac:dyDescent="0.2">
      <c r="A84" s="303"/>
      <c r="B84" s="307"/>
      <c r="C84" s="307"/>
      <c r="D84" s="307"/>
      <c r="E84" s="307"/>
      <c r="F84" s="307"/>
      <c r="G84" s="307"/>
      <c r="H84" s="308"/>
      <c r="I84" s="307"/>
      <c r="J84" s="276"/>
    </row>
    <row r="85" spans="1:12" ht="15" customHeight="1" thickBot="1" x14ac:dyDescent="0.2">
      <c r="A85" s="280"/>
      <c r="B85" s="276"/>
      <c r="C85" s="276"/>
      <c r="D85" s="276"/>
      <c r="E85" s="276"/>
      <c r="F85" s="276"/>
      <c r="G85" s="276"/>
      <c r="H85" s="276"/>
      <c r="I85" s="307"/>
      <c r="J85" s="276"/>
    </row>
    <row r="86" spans="1:12" ht="15" customHeight="1" thickBot="1" x14ac:dyDescent="0.2">
      <c r="A86" s="276"/>
      <c r="B86" s="276"/>
      <c r="C86" s="276"/>
      <c r="D86" s="276"/>
      <c r="E86" s="276"/>
      <c r="F86" s="276"/>
      <c r="G86" s="276"/>
      <c r="H86" s="276"/>
      <c r="I86" s="307"/>
      <c r="J86" s="276"/>
    </row>
    <row r="87" spans="1:12" ht="15" customHeight="1" thickBot="1" x14ac:dyDescent="0.2">
      <c r="A87" s="276"/>
      <c r="B87" s="276"/>
      <c r="C87" s="276"/>
      <c r="D87" s="276"/>
      <c r="E87" s="276"/>
      <c r="F87" s="276"/>
      <c r="G87" s="276"/>
      <c r="H87" s="276"/>
      <c r="I87" s="307"/>
      <c r="J87" s="276"/>
    </row>
    <row r="88" spans="1:12" ht="26.25" customHeight="1" thickBot="1" x14ac:dyDescent="0.2">
      <c r="A88" s="276"/>
      <c r="B88" s="276"/>
      <c r="C88" s="276"/>
      <c r="D88" s="276"/>
      <c r="E88" s="276"/>
      <c r="F88" s="276"/>
      <c r="G88" s="276"/>
      <c r="H88" s="276"/>
      <c r="I88" s="307"/>
      <c r="J88" s="276"/>
    </row>
    <row r="89" spans="1:12" ht="43.5" customHeight="1" thickBot="1" x14ac:dyDescent="0.2">
      <c r="A89" s="407"/>
      <c r="B89" s="503" t="s">
        <v>64</v>
      </c>
      <c r="C89" s="503"/>
      <c r="D89" s="503"/>
      <c r="E89" s="503"/>
      <c r="F89" s="503"/>
      <c r="G89" s="503"/>
      <c r="H89" s="503"/>
      <c r="I89" s="504"/>
      <c r="J89" s="271"/>
      <c r="K89" s="345"/>
      <c r="L89" s="345"/>
    </row>
    <row r="90" spans="1:12" ht="27" customHeight="1" x14ac:dyDescent="0.15">
      <c r="A90" s="341"/>
      <c r="B90" s="408"/>
      <c r="C90" s="409"/>
      <c r="D90" s="409"/>
      <c r="E90" s="410"/>
      <c r="F90" s="409"/>
      <c r="G90" s="410"/>
      <c r="H90" s="411"/>
      <c r="I90" s="271"/>
      <c r="J90" s="271"/>
      <c r="K90" s="345"/>
      <c r="L90" s="345"/>
    </row>
    <row r="91" spans="1:12" ht="15" customHeight="1" x14ac:dyDescent="0.15">
      <c r="A91" s="341"/>
      <c r="B91" s="412"/>
      <c r="C91" s="349" t="s">
        <v>65</v>
      </c>
      <c r="D91" s="350"/>
      <c r="E91" s="351" t="s">
        <v>3</v>
      </c>
      <c r="F91" s="350"/>
      <c r="G91" s="352" t="s">
        <v>4</v>
      </c>
      <c r="H91" s="348"/>
      <c r="I91" s="271"/>
      <c r="J91" s="271"/>
      <c r="K91" s="345"/>
      <c r="L91" s="345"/>
    </row>
    <row r="92" spans="1:12" ht="15" customHeight="1" x14ac:dyDescent="0.15">
      <c r="A92" s="341"/>
      <c r="B92" s="413"/>
      <c r="C92" s="347" t="s">
        <v>9</v>
      </c>
      <c r="D92" s="271"/>
      <c r="E92" s="354" t="s">
        <v>8</v>
      </c>
      <c r="F92" s="346"/>
      <c r="G92" s="355" t="s">
        <v>9</v>
      </c>
      <c r="H92" s="348"/>
      <c r="I92" s="271"/>
      <c r="J92" s="271"/>
      <c r="K92" s="345"/>
      <c r="L92" s="345"/>
    </row>
    <row r="93" spans="1:12" ht="15" customHeight="1" x14ac:dyDescent="0.15">
      <c r="A93" s="341"/>
      <c r="B93" s="412" t="s">
        <v>67</v>
      </c>
      <c r="C93" s="356">
        <f>CHOOSE(COUNT($C$17:$C$46)-1,G93,G94,G95,G96,G97,G98,G99,G100,G101,G102,G103,G104,G105,G106,G107,G108,G109,G110,G111,G112,G113,G114,G115,G116,G117,G118,G119,G120,G121)</f>
        <v>1.3109999999999999</v>
      </c>
      <c r="D93" s="357"/>
      <c r="E93" s="358">
        <v>1</v>
      </c>
      <c r="F93" s="359"/>
      <c r="G93" s="360">
        <v>3.0779999999999998</v>
      </c>
      <c r="H93" s="348"/>
      <c r="I93" s="271"/>
      <c r="J93" s="271"/>
      <c r="K93" s="345"/>
      <c r="L93" s="345"/>
    </row>
    <row r="94" spans="1:12" ht="15" customHeight="1" x14ac:dyDescent="0.15">
      <c r="A94" s="341"/>
      <c r="B94" s="341" t="s">
        <v>68</v>
      </c>
      <c r="C94" s="361">
        <f>CHOOSE(COUNT($C$53:$C$82)-1,G93,G94,G95,G96,G97,G98,G99,G100,G101,G102,G103,G104,G105,G106,G107,G108,G109,G110,G111,G112,G113,G114,G115,G116,G117,G118,G119,G120,G121)</f>
        <v>1.3109999999999999</v>
      </c>
      <c r="D94" s="357"/>
      <c r="E94" s="358">
        <v>2</v>
      </c>
      <c r="F94" s="359"/>
      <c r="G94" s="360">
        <v>1.8859999999999999</v>
      </c>
      <c r="H94" s="348"/>
      <c r="I94" s="271"/>
      <c r="J94" s="271"/>
      <c r="K94" s="345"/>
      <c r="L94" s="345"/>
    </row>
    <row r="95" spans="1:12" ht="15" customHeight="1" x14ac:dyDescent="0.15">
      <c r="A95" s="341"/>
      <c r="B95" s="341"/>
      <c r="C95" s="349"/>
      <c r="D95" s="357"/>
      <c r="E95" s="358">
        <v>3</v>
      </c>
      <c r="F95" s="359"/>
      <c r="G95" s="360">
        <v>1.6379999999999999</v>
      </c>
      <c r="H95" s="348"/>
      <c r="I95" s="271"/>
      <c r="J95" s="271"/>
      <c r="K95" s="345"/>
      <c r="L95" s="345"/>
    </row>
    <row r="96" spans="1:12" ht="15" customHeight="1" x14ac:dyDescent="0.15">
      <c r="A96" s="341"/>
      <c r="B96" s="341"/>
      <c r="C96" s="271"/>
      <c r="D96" s="357"/>
      <c r="E96" s="358">
        <v>4</v>
      </c>
      <c r="F96" s="359"/>
      <c r="G96" s="360">
        <v>1.5329999999999999</v>
      </c>
      <c r="H96" s="348"/>
      <c r="I96" s="271"/>
      <c r="J96" s="271"/>
      <c r="K96" s="345"/>
      <c r="L96" s="345"/>
    </row>
    <row r="97" spans="1:12" ht="15" customHeight="1" x14ac:dyDescent="0.15">
      <c r="A97" s="341"/>
      <c r="B97" s="341"/>
      <c r="C97" s="271"/>
      <c r="D97" s="357"/>
      <c r="E97" s="358">
        <v>5</v>
      </c>
      <c r="F97" s="359"/>
      <c r="G97" s="360">
        <v>1.476</v>
      </c>
      <c r="H97" s="348"/>
      <c r="I97" s="271"/>
      <c r="J97" s="271"/>
      <c r="K97" s="345"/>
      <c r="L97" s="345"/>
    </row>
    <row r="98" spans="1:12" ht="15" customHeight="1" x14ac:dyDescent="0.15">
      <c r="A98" s="341"/>
      <c r="B98" s="341"/>
      <c r="C98" s="271"/>
      <c r="D98" s="357"/>
      <c r="E98" s="358">
        <v>6</v>
      </c>
      <c r="F98" s="359"/>
      <c r="G98" s="360">
        <v>1.44</v>
      </c>
      <c r="H98" s="348"/>
      <c r="I98" s="271"/>
      <c r="J98" s="271"/>
      <c r="K98" s="345"/>
      <c r="L98" s="345"/>
    </row>
    <row r="99" spans="1:12" ht="15" customHeight="1" x14ac:dyDescent="0.15">
      <c r="A99" s="341"/>
      <c r="B99" s="341"/>
      <c r="C99" s="271"/>
      <c r="D99" s="357"/>
      <c r="E99" s="358">
        <v>7</v>
      </c>
      <c r="F99" s="359"/>
      <c r="G99" s="360">
        <v>1.415</v>
      </c>
      <c r="H99" s="348"/>
      <c r="I99" s="271"/>
      <c r="J99" s="271"/>
      <c r="K99" s="345"/>
      <c r="L99" s="345"/>
    </row>
    <row r="100" spans="1:12" ht="15" customHeight="1" x14ac:dyDescent="0.15">
      <c r="A100" s="341"/>
      <c r="B100" s="341"/>
      <c r="C100" s="271"/>
      <c r="D100" s="357"/>
      <c r="E100" s="358">
        <v>8</v>
      </c>
      <c r="F100" s="359"/>
      <c r="G100" s="360">
        <v>1.397</v>
      </c>
      <c r="H100" s="348"/>
      <c r="I100" s="271"/>
      <c r="J100" s="271"/>
      <c r="K100" s="345"/>
      <c r="L100" s="345"/>
    </row>
    <row r="101" spans="1:12" ht="15" customHeight="1" x14ac:dyDescent="0.15">
      <c r="A101" s="341"/>
      <c r="B101" s="341"/>
      <c r="C101" s="271"/>
      <c r="D101" s="357"/>
      <c r="E101" s="358">
        <v>9</v>
      </c>
      <c r="F101" s="359"/>
      <c r="G101" s="360">
        <v>1.393</v>
      </c>
      <c r="H101" s="348"/>
      <c r="I101" s="271"/>
      <c r="J101" s="271"/>
      <c r="K101" s="345"/>
      <c r="L101" s="345"/>
    </row>
    <row r="102" spans="1:12" ht="15" customHeight="1" x14ac:dyDescent="0.15">
      <c r="A102" s="341"/>
      <c r="B102" s="341"/>
      <c r="C102" s="271"/>
      <c r="D102" s="357"/>
      <c r="E102" s="358">
        <v>10</v>
      </c>
      <c r="F102" s="359"/>
      <c r="G102" s="360">
        <v>1.3720000000000001</v>
      </c>
      <c r="H102" s="348"/>
      <c r="I102" s="271"/>
      <c r="J102" s="271"/>
      <c r="K102" s="345"/>
      <c r="L102" s="345"/>
    </row>
    <row r="103" spans="1:12" ht="15" customHeight="1" x14ac:dyDescent="0.15">
      <c r="A103" s="341"/>
      <c r="B103" s="341"/>
      <c r="C103" s="271"/>
      <c r="D103" s="357"/>
      <c r="E103" s="358">
        <v>11</v>
      </c>
      <c r="F103" s="359"/>
      <c r="G103" s="360">
        <v>1.363</v>
      </c>
      <c r="H103" s="348"/>
      <c r="I103" s="271"/>
      <c r="J103" s="271"/>
      <c r="K103" s="345"/>
      <c r="L103" s="345"/>
    </row>
    <row r="104" spans="1:12" ht="15" customHeight="1" x14ac:dyDescent="0.15">
      <c r="A104" s="341"/>
      <c r="B104" s="341"/>
      <c r="C104" s="271"/>
      <c r="D104" s="357"/>
      <c r="E104" s="358">
        <v>12</v>
      </c>
      <c r="F104" s="359"/>
      <c r="G104" s="360">
        <v>1.3560000000000001</v>
      </c>
      <c r="H104" s="348"/>
      <c r="I104" s="271"/>
      <c r="J104" s="271"/>
      <c r="K104" s="345"/>
      <c r="L104" s="345"/>
    </row>
    <row r="105" spans="1:12" ht="15" customHeight="1" x14ac:dyDescent="0.15">
      <c r="A105" s="341"/>
      <c r="B105" s="341"/>
      <c r="C105" s="271"/>
      <c r="D105" s="357"/>
      <c r="E105" s="358">
        <v>13</v>
      </c>
      <c r="F105" s="359"/>
      <c r="G105" s="360">
        <v>1.35</v>
      </c>
      <c r="H105" s="348"/>
      <c r="I105" s="271"/>
      <c r="J105" s="271"/>
      <c r="K105" s="345"/>
      <c r="L105" s="345"/>
    </row>
    <row r="106" spans="1:12" ht="15" customHeight="1" x14ac:dyDescent="0.15">
      <c r="A106" s="341"/>
      <c r="B106" s="341"/>
      <c r="C106" s="271"/>
      <c r="D106" s="357"/>
      <c r="E106" s="358">
        <v>14</v>
      </c>
      <c r="F106" s="359"/>
      <c r="G106" s="360">
        <v>1.345</v>
      </c>
      <c r="H106" s="348"/>
      <c r="I106" s="271"/>
      <c r="J106" s="271"/>
      <c r="K106" s="345"/>
      <c r="L106" s="345"/>
    </row>
    <row r="107" spans="1:12" ht="15" customHeight="1" x14ac:dyDescent="0.15">
      <c r="A107" s="341"/>
      <c r="B107" s="341"/>
      <c r="C107" s="271"/>
      <c r="D107" s="357"/>
      <c r="E107" s="358">
        <v>15</v>
      </c>
      <c r="F107" s="359"/>
      <c r="G107" s="360">
        <v>1.341</v>
      </c>
      <c r="H107" s="348"/>
      <c r="I107" s="271"/>
      <c r="J107" s="271"/>
      <c r="K107" s="345"/>
      <c r="L107" s="345"/>
    </row>
    <row r="108" spans="1:12" ht="15" customHeight="1" x14ac:dyDescent="0.15">
      <c r="A108" s="341"/>
      <c r="B108" s="341"/>
      <c r="C108" s="271"/>
      <c r="D108" s="357"/>
      <c r="E108" s="358">
        <v>16</v>
      </c>
      <c r="F108" s="359"/>
      <c r="G108" s="360">
        <v>1.337</v>
      </c>
      <c r="H108" s="348"/>
      <c r="I108" s="271"/>
      <c r="J108" s="271"/>
      <c r="K108" s="345"/>
      <c r="L108" s="345"/>
    </row>
    <row r="109" spans="1:12" ht="15" customHeight="1" x14ac:dyDescent="0.15">
      <c r="A109" s="341"/>
      <c r="B109" s="341"/>
      <c r="C109" s="271"/>
      <c r="D109" s="357"/>
      <c r="E109" s="358">
        <v>17</v>
      </c>
      <c r="F109" s="359"/>
      <c r="G109" s="360">
        <v>1.333</v>
      </c>
      <c r="H109" s="348"/>
      <c r="I109" s="271"/>
      <c r="J109" s="271"/>
      <c r="K109" s="345"/>
      <c r="L109" s="345"/>
    </row>
    <row r="110" spans="1:12" ht="15" customHeight="1" x14ac:dyDescent="0.15">
      <c r="A110" s="341"/>
      <c r="B110" s="341"/>
      <c r="C110" s="271"/>
      <c r="D110" s="357"/>
      <c r="E110" s="358">
        <v>18</v>
      </c>
      <c r="F110" s="359"/>
      <c r="G110" s="360">
        <v>1.33</v>
      </c>
      <c r="H110" s="348"/>
      <c r="I110" s="271"/>
      <c r="J110" s="271"/>
      <c r="K110" s="345"/>
      <c r="L110" s="345"/>
    </row>
    <row r="111" spans="1:12" ht="15" customHeight="1" x14ac:dyDescent="0.15">
      <c r="A111" s="341"/>
      <c r="B111" s="341"/>
      <c r="C111" s="271"/>
      <c r="D111" s="357"/>
      <c r="E111" s="358">
        <v>19</v>
      </c>
      <c r="F111" s="359"/>
      <c r="G111" s="360">
        <v>1.3280000000000001</v>
      </c>
      <c r="H111" s="348"/>
      <c r="I111" s="271"/>
      <c r="J111" s="271"/>
      <c r="K111" s="345"/>
      <c r="L111" s="345"/>
    </row>
    <row r="112" spans="1:12" ht="15" customHeight="1" x14ac:dyDescent="0.15">
      <c r="A112" s="341"/>
      <c r="B112" s="341"/>
      <c r="C112" s="271"/>
      <c r="D112" s="357"/>
      <c r="E112" s="358">
        <v>20</v>
      </c>
      <c r="F112" s="359"/>
      <c r="G112" s="360">
        <v>1.325</v>
      </c>
      <c r="H112" s="348"/>
      <c r="I112" s="271"/>
      <c r="J112" s="271"/>
      <c r="K112" s="345"/>
      <c r="L112" s="345"/>
    </row>
    <row r="113" spans="1:12" ht="15" customHeight="1" x14ac:dyDescent="0.15">
      <c r="A113" s="341"/>
      <c r="B113" s="341"/>
      <c r="C113" s="271"/>
      <c r="D113" s="357"/>
      <c r="E113" s="358">
        <v>21</v>
      </c>
      <c r="F113" s="359"/>
      <c r="G113" s="360">
        <v>1.323</v>
      </c>
      <c r="H113" s="348"/>
      <c r="I113" s="271"/>
      <c r="J113" s="271"/>
      <c r="K113" s="345"/>
      <c r="L113" s="345"/>
    </row>
    <row r="114" spans="1:12" ht="15" customHeight="1" x14ac:dyDescent="0.15">
      <c r="A114" s="341"/>
      <c r="B114" s="341"/>
      <c r="C114" s="271"/>
      <c r="D114" s="357"/>
      <c r="E114" s="358">
        <v>22</v>
      </c>
      <c r="F114" s="359"/>
      <c r="G114" s="360">
        <v>1.321</v>
      </c>
      <c r="H114" s="348"/>
      <c r="I114" s="271"/>
      <c r="J114" s="271"/>
      <c r="K114" s="345"/>
      <c r="L114" s="345"/>
    </row>
    <row r="115" spans="1:12" ht="15" customHeight="1" x14ac:dyDescent="0.15">
      <c r="A115" s="341"/>
      <c r="B115" s="341"/>
      <c r="C115" s="271"/>
      <c r="D115" s="357"/>
      <c r="E115" s="358">
        <v>23</v>
      </c>
      <c r="F115" s="359"/>
      <c r="G115" s="360">
        <v>1.319</v>
      </c>
      <c r="H115" s="348"/>
      <c r="I115" s="271"/>
      <c r="J115" s="271"/>
      <c r="K115" s="345"/>
      <c r="L115" s="345"/>
    </row>
    <row r="116" spans="1:12" ht="15" customHeight="1" x14ac:dyDescent="0.15">
      <c r="A116" s="341"/>
      <c r="B116" s="341"/>
      <c r="C116" s="271"/>
      <c r="D116" s="357"/>
      <c r="E116" s="358">
        <v>24</v>
      </c>
      <c r="F116" s="359"/>
      <c r="G116" s="360">
        <v>1.3180000000000001</v>
      </c>
      <c r="H116" s="348"/>
      <c r="I116" s="271"/>
      <c r="J116" s="271"/>
      <c r="K116" s="345"/>
      <c r="L116" s="345"/>
    </row>
    <row r="117" spans="1:12" ht="15" customHeight="1" x14ac:dyDescent="0.15">
      <c r="A117" s="341"/>
      <c r="B117" s="341"/>
      <c r="C117" s="271"/>
      <c r="D117" s="357"/>
      <c r="E117" s="358">
        <v>25</v>
      </c>
      <c r="F117" s="359"/>
      <c r="G117" s="360">
        <v>1.3160000000000001</v>
      </c>
      <c r="H117" s="348"/>
      <c r="I117" s="271"/>
      <c r="J117" s="271"/>
      <c r="K117" s="345"/>
      <c r="L117" s="345"/>
    </row>
    <row r="118" spans="1:12" ht="15" customHeight="1" x14ac:dyDescent="0.15">
      <c r="A118" s="341"/>
      <c r="B118" s="341"/>
      <c r="C118" s="271"/>
      <c r="D118" s="357"/>
      <c r="E118" s="358">
        <v>26</v>
      </c>
      <c r="F118" s="359"/>
      <c r="G118" s="360">
        <v>1.3149999999999999</v>
      </c>
      <c r="H118" s="348"/>
      <c r="I118" s="271"/>
      <c r="J118" s="271"/>
      <c r="K118" s="345"/>
      <c r="L118" s="345"/>
    </row>
    <row r="119" spans="1:12" ht="15" customHeight="1" x14ac:dyDescent="0.15">
      <c r="A119" s="341"/>
      <c r="B119" s="341"/>
      <c r="C119" s="271"/>
      <c r="D119" s="357"/>
      <c r="E119" s="358">
        <v>27</v>
      </c>
      <c r="F119" s="359"/>
      <c r="G119" s="360">
        <v>1.3140000000000001</v>
      </c>
      <c r="H119" s="414"/>
      <c r="I119" s="271"/>
      <c r="J119" s="271"/>
      <c r="K119" s="345"/>
      <c r="L119" s="345"/>
    </row>
    <row r="120" spans="1:12" ht="15" customHeight="1" x14ac:dyDescent="0.15">
      <c r="A120" s="341"/>
      <c r="B120" s="341"/>
      <c r="C120" s="271"/>
      <c r="D120" s="357"/>
      <c r="E120" s="358">
        <v>28</v>
      </c>
      <c r="F120" s="359"/>
      <c r="G120" s="360">
        <v>1.3129999999999999</v>
      </c>
      <c r="H120" s="348"/>
      <c r="I120" s="271"/>
      <c r="J120" s="271"/>
      <c r="K120" s="345"/>
      <c r="L120" s="345"/>
    </row>
    <row r="121" spans="1:12" ht="15" customHeight="1" x14ac:dyDescent="0.15">
      <c r="A121" s="341"/>
      <c r="B121" s="413"/>
      <c r="C121" s="346"/>
      <c r="D121" s="353"/>
      <c r="E121" s="347">
        <v>29</v>
      </c>
      <c r="F121" s="346"/>
      <c r="G121" s="362">
        <v>1.3109999999999999</v>
      </c>
      <c r="H121" s="348"/>
      <c r="I121" s="271"/>
      <c r="J121" s="271"/>
      <c r="K121" s="345"/>
      <c r="L121" s="345"/>
    </row>
    <row r="122" spans="1:12" ht="15" customHeight="1" x14ac:dyDescent="0.15">
      <c r="A122" s="341"/>
      <c r="B122" s="412"/>
      <c r="C122" s="350"/>
      <c r="D122" s="350"/>
      <c r="E122" s="349"/>
      <c r="F122" s="350"/>
      <c r="G122" s="363"/>
      <c r="H122" s="348"/>
      <c r="I122" s="271"/>
      <c r="J122" s="271"/>
      <c r="K122" s="345"/>
      <c r="L122" s="345"/>
    </row>
    <row r="123" spans="1:12" ht="15" customHeight="1" x14ac:dyDescent="0.15">
      <c r="A123" s="341"/>
      <c r="B123" s="341"/>
      <c r="C123" s="271"/>
      <c r="D123" s="271"/>
      <c r="E123" s="364"/>
      <c r="F123" s="271"/>
      <c r="G123" s="365"/>
      <c r="H123" s="348"/>
      <c r="I123" s="271"/>
      <c r="J123" s="271"/>
      <c r="K123" s="345"/>
      <c r="L123" s="345"/>
    </row>
    <row r="124" spans="1:12" ht="15" customHeight="1" x14ac:dyDescent="0.15">
      <c r="A124" s="341"/>
      <c r="B124" s="341"/>
      <c r="C124" s="271"/>
      <c r="D124" s="271"/>
      <c r="E124" s="364"/>
      <c r="F124" s="271"/>
      <c r="G124" s="365"/>
      <c r="H124" s="348"/>
      <c r="I124" s="271"/>
      <c r="J124" s="271"/>
      <c r="K124" s="345"/>
      <c r="L124" s="345"/>
    </row>
    <row r="125" spans="1:12" ht="16.5" customHeight="1" thickBot="1" x14ac:dyDescent="0.2">
      <c r="A125" s="366"/>
      <c r="B125" s="366"/>
      <c r="C125" s="367"/>
      <c r="D125" s="367"/>
      <c r="E125" s="367"/>
      <c r="F125" s="367"/>
      <c r="G125" s="367"/>
      <c r="H125" s="368"/>
      <c r="I125" s="367"/>
      <c r="J125" s="271"/>
      <c r="K125" s="345"/>
      <c r="L125" s="345"/>
    </row>
    <row r="126" spans="1:12" x14ac:dyDescent="0.15">
      <c r="A126" s="345"/>
      <c r="B126" s="345"/>
      <c r="C126" s="345"/>
      <c r="D126" s="345"/>
      <c r="E126" s="345"/>
      <c r="F126" s="345"/>
      <c r="G126" s="345"/>
      <c r="H126" s="345"/>
      <c r="I126" s="345"/>
      <c r="J126" s="345"/>
      <c r="K126" s="345"/>
      <c r="L126" s="345"/>
    </row>
    <row r="127" spans="1:12" x14ac:dyDescent="0.15">
      <c r="A127" s="376"/>
      <c r="B127" s="376"/>
      <c r="C127" s="371"/>
      <c r="D127" s="345"/>
      <c r="E127" s="345"/>
      <c r="F127" s="345"/>
      <c r="G127" s="345"/>
      <c r="H127" s="345"/>
      <c r="I127" s="345"/>
      <c r="J127" s="345"/>
      <c r="K127" s="345"/>
      <c r="L127" s="345"/>
    </row>
  </sheetData>
  <mergeCells count="1">
    <mergeCell ref="B89:I89"/>
  </mergeCells>
  <phoneticPr fontId="0" type="noConversion"/>
  <pageMargins left="0.75" right="0.75" top="1" bottom="1" header="0.5" footer="0.5"/>
  <pageSetup orientation="portrait" r:id="rId1"/>
  <headerFooter alignWithMargins="0">
    <oddFooter>&amp;LDHEC 3782 (3/2013)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9:C119"/>
  <sheetViews>
    <sheetView showGridLines="0" showZeros="0" view="pageLayout" zoomScaleNormal="100" workbookViewId="0">
      <selection activeCell="D5" sqref="D5"/>
    </sheetView>
  </sheetViews>
  <sheetFormatPr defaultRowHeight="12.75" x14ac:dyDescent="0.2"/>
  <sheetData>
    <row r="119" spans="1:3" x14ac:dyDescent="0.2">
      <c r="A119" s="377"/>
      <c r="B119" s="377"/>
      <c r="C119" s="372"/>
    </row>
  </sheetData>
  <pageMargins left="0.7" right="0.7" top="0.75" bottom="0.75" header="0.3" footer="0.3"/>
  <pageSetup orientation="portrait" r:id="rId1"/>
  <headerFooter>
    <oddFooter>&amp;LDHEC 3782 (3/2013)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Example</vt:lpstr>
      <vt:lpstr>SimpRand</vt:lpstr>
      <vt:lpstr>strata</vt:lpstr>
      <vt:lpstr>SqrRtTrnsf</vt:lpstr>
      <vt:lpstr>ArcsinTransf</vt:lpstr>
      <vt:lpstr>LN Transf</vt:lpstr>
      <vt:lpstr>Graphs</vt:lpstr>
      <vt:lpstr>ArcsinTransf!Print_Area</vt:lpstr>
      <vt:lpstr>SimpRand!Print_Area</vt:lpstr>
      <vt:lpstr>SqrRtTrnsf!Print_Area</vt:lpstr>
      <vt:lpstr>strata!Print_Area</vt:lpstr>
      <vt:lpstr>ArcsinTransf!Print_Titles</vt:lpstr>
      <vt:lpstr>SimpRand!Print_Titles</vt:lpstr>
      <vt:lpstr>SqrRtTrnsf!Print_Titles</vt:lpstr>
      <vt:lpstr>strata!Print_Titles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selfsj</cp:lastModifiedBy>
  <cp:lastPrinted>2013-03-06T20:13:48Z</cp:lastPrinted>
  <dcterms:created xsi:type="dcterms:W3CDTF">1996-04-28T17:34:35Z</dcterms:created>
  <dcterms:modified xsi:type="dcterms:W3CDTF">2017-07-21T14:32:19Z</dcterms:modified>
</cp:coreProperties>
</file>